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jniosh-my.sharepoint.com/personal/murai-f_h_jniosh_johas_go_jp/Documents/1 開発案件/2026年度/1 CRF計算エクセルシート更新/"/>
    </mc:Choice>
  </mc:AlternateContent>
  <xr:revisionPtr revIDLastSave="299" documentId="8_{F402C422-5200-48FD-84E3-D3E2406F48F0}" xr6:coauthVersionLast="47" xr6:coauthVersionMax="47" xr10:uidLastSave="{31B26A00-0833-444A-8C5B-776B2A508373}"/>
  <bookViews>
    <workbookView xWindow="32688" yWindow="216" windowWidth="21324" windowHeight="14760" activeTab="1" xr2:uid="{90510474-9D7F-40AC-8D9C-DE77DB04AD22}"/>
  </bookViews>
  <sheets>
    <sheet name="①WLAQ_CRF (questionnaire) " sheetId="10" r:id="rId1"/>
    <sheet name="②WLAQ " sheetId="11" r:id="rId2"/>
    <sheet name="③WLAQ+JST " sheetId="13" r:id="rId3"/>
    <sheet name="④WLAQ+JST (improved version) " sheetId="14" r:id="rId4"/>
    <sheet name="⑤JST without step board " sheetId="15" r:id="rId5"/>
  </sheets>
  <definedNames>
    <definedName name="_xlnm.Print_Area" localSheetId="0">'①WLAQ_CRF (questionnaire) '!$A$1:$F$43</definedName>
    <definedName name="_xlnm.Print_Area" localSheetId="1">'②WLAQ '!$A$1:$H$17</definedName>
    <definedName name="_xlnm.Print_Area" localSheetId="2">'③WLAQ+JST '!$A$1:$N$17</definedName>
    <definedName name="_xlnm.Print_Area" localSheetId="3">'④WLAQ+JST (improved version) '!$A$1:$N$17</definedName>
    <definedName name="_xlnm.Print_Area" localSheetId="4">'⑤JST without step board '!$A$1:$M$10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15" l="1"/>
  <c r="V6" i="15"/>
  <c r="T6" i="15"/>
  <c r="S6" i="15"/>
  <c r="W5" i="14"/>
  <c r="V5" i="14"/>
  <c r="U5" i="14"/>
  <c r="T5" i="14"/>
  <c r="S5" i="14"/>
  <c r="R5" i="14"/>
  <c r="Q5" i="14"/>
  <c r="W5" i="13"/>
  <c r="V5" i="13"/>
  <c r="U5" i="13"/>
  <c r="T5" i="13"/>
  <c r="S5" i="13"/>
  <c r="R5" i="13"/>
  <c r="Q5" i="13"/>
  <c r="W5" i="11"/>
  <c r="V5" i="11"/>
  <c r="T5" i="11"/>
  <c r="S5" i="11"/>
  <c r="U6" i="15"/>
  <c r="R6" i="15"/>
  <c r="Q6" i="15"/>
  <c r="U5" i="11" l="1"/>
  <c r="R5" i="11"/>
  <c r="Q5" i="11"/>
  <c r="O4" i="15"/>
  <c r="O3" i="13"/>
  <c r="O3" i="15"/>
  <c r="O7" i="15"/>
  <c r="O2" i="15"/>
  <c r="O6" i="14"/>
  <c r="O3" i="14"/>
  <c r="O2" i="14"/>
  <c r="L7" i="14" s="1"/>
  <c r="O2" i="13"/>
  <c r="O1" i="14"/>
  <c r="O4" i="14" s="1"/>
  <c r="O1" i="13"/>
  <c r="O4" i="13" s="1"/>
  <c r="O2" i="11"/>
  <c r="O4" i="11" s="1"/>
  <c r="O6" i="13"/>
  <c r="O3" i="11"/>
  <c r="O6" i="15" l="1"/>
  <c r="H12" i="15" s="1"/>
  <c r="O5" i="15"/>
  <c r="O8" i="14"/>
  <c r="O9" i="14"/>
  <c r="L7" i="13"/>
  <c r="O5" i="11"/>
  <c r="H12" i="11" s="1"/>
  <c r="L7" i="15"/>
  <c r="O5" i="13"/>
  <c r="O5" i="14"/>
  <c r="E7" i="14" s="1"/>
  <c r="H12" i="14" s="1"/>
  <c r="O10" i="14" l="1"/>
  <c r="E7" i="15"/>
  <c r="O7" i="11"/>
  <c r="G5" i="11" s="1"/>
  <c r="O7" i="13"/>
  <c r="N5" i="13" s="1"/>
  <c r="H12" i="13"/>
  <c r="E7" i="13" s="1"/>
  <c r="O8" i="15"/>
  <c r="N5" i="15" s="1"/>
  <c r="O7" i="14"/>
  <c r="O11" i="14" s="1"/>
  <c r="N5" i="14" s="1"/>
  <c r="E7" i="11"/>
</calcChain>
</file>

<file path=xl/sharedStrings.xml><?xml version="1.0" encoding="utf-8"?>
<sst xmlns="http://schemas.openxmlformats.org/spreadsheetml/2006/main" count="433" uniqueCount="152">
  <si>
    <r>
      <t>WLAQ (short version for VO</t>
    </r>
    <r>
      <rPr>
        <sz val="8"/>
        <rFont val="Times New Roman"/>
        <family val="1"/>
      </rPr>
      <t xml:space="preserve">2max </t>
    </r>
    <r>
      <rPr>
        <sz val="12"/>
        <rFont val="Times New Roman"/>
        <family val="1"/>
      </rPr>
      <t>estimation)</t>
    </r>
    <phoneticPr fontId="20"/>
  </si>
  <si>
    <r>
      <t>Questions</t>
    </r>
    <r>
      <rPr>
        <sz val="10"/>
        <rFont val="ＭＳ Ｐ明朝"/>
        <family val="1"/>
        <charset val="128"/>
      </rPr>
      <t>　</t>
    </r>
    <r>
      <rPr>
        <sz val="10"/>
        <color rgb="FF0066FF"/>
        <rFont val="ＭＳ Ｐ明朝"/>
        <family val="1"/>
        <charset val="128"/>
      </rPr>
      <t>質問文</t>
    </r>
    <rPh sb="10" eb="12">
      <t>シツモン</t>
    </rPh>
    <rPh sb="12" eb="13">
      <t>ブン</t>
    </rPh>
    <phoneticPr fontId="20"/>
  </si>
  <si>
    <r>
      <t>Answer options (points</t>
    </r>
    <r>
      <rPr>
        <vertAlign val="superscript"/>
        <sz val="10"/>
        <rFont val="Times New Roman"/>
        <family val="1"/>
      </rPr>
      <t>*</t>
    </r>
    <r>
      <rPr>
        <sz val="10"/>
        <rFont val="Times New Roman"/>
        <family val="1"/>
      </rPr>
      <t>)</t>
    </r>
    <phoneticPr fontId="20"/>
  </si>
  <si>
    <r>
      <rPr>
        <sz val="10"/>
        <color rgb="FF0066FF"/>
        <rFont val="ＭＳ Ｐ明朝"/>
        <family val="1"/>
        <charset val="128"/>
      </rPr>
      <t>回答選択肢</t>
    </r>
    <r>
      <rPr>
        <sz val="10"/>
        <color rgb="FF0066FF"/>
        <rFont val="Times New Roman"/>
        <family val="1"/>
      </rPr>
      <t xml:space="preserve"> </t>
    </r>
    <r>
      <rPr>
        <sz val="10"/>
        <color rgb="FF0066FF"/>
        <rFont val="ＭＳ Ｐ明朝"/>
        <family val="1"/>
        <charset val="128"/>
      </rPr>
      <t>（ポイント</t>
    </r>
    <r>
      <rPr>
        <vertAlign val="superscript"/>
        <sz val="10"/>
        <color rgb="FF0066FF"/>
        <rFont val="Times New Roman"/>
        <family val="1"/>
      </rPr>
      <t>*</t>
    </r>
    <r>
      <rPr>
        <sz val="10"/>
        <color rgb="FF0066FF"/>
        <rFont val="ＭＳ Ｐ明朝"/>
        <family val="1"/>
        <charset val="128"/>
      </rPr>
      <t>）</t>
    </r>
    <rPh sb="0" eb="2">
      <t>カイトウ</t>
    </rPh>
    <rPh sb="2" eb="5">
      <t>センタクシ</t>
    </rPh>
    <phoneticPr fontId="20"/>
  </si>
  <si>
    <t>Q1</t>
    <phoneticPr fontId="20"/>
  </si>
  <si>
    <t>How frequently on average do you engage in heart rate-increasing physical tasks during working hours?</t>
  </si>
  <si>
    <t>1. never/almost never (0)</t>
  </si>
  <si>
    <r>
      <t xml:space="preserve">1. </t>
    </r>
    <r>
      <rPr>
        <sz val="10"/>
        <color rgb="FF0066FF"/>
        <rFont val="ＭＳ Ｐ明朝"/>
        <family val="1"/>
        <charset val="128"/>
      </rPr>
      <t>ない／ほとんどない</t>
    </r>
    <r>
      <rPr>
        <sz val="10"/>
        <color rgb="FF0066FF"/>
        <rFont val="Times New Roman"/>
        <family val="1"/>
      </rPr>
      <t xml:space="preserve"> (0)</t>
    </r>
    <phoneticPr fontId="1"/>
  </si>
  <si>
    <t>2. rarely (3)</t>
    <phoneticPr fontId="20"/>
  </si>
  <si>
    <r>
      <t xml:space="preserve">2. </t>
    </r>
    <r>
      <rPr>
        <sz val="10"/>
        <color rgb="FF0066FF"/>
        <rFont val="ＭＳ Ｐ明朝"/>
        <family val="1"/>
        <charset val="128"/>
      </rPr>
      <t>まれにある</t>
    </r>
    <r>
      <rPr>
        <sz val="10"/>
        <color rgb="FF0066FF"/>
        <rFont val="Times New Roman"/>
        <family val="1"/>
      </rPr>
      <t xml:space="preserve"> (3)</t>
    </r>
    <phoneticPr fontId="20"/>
  </si>
  <si>
    <t>平均的な1日の勤務時間中（通勤時間は除く）、息がはずむほど（心拍が高まるほど）の作業はどのくらいありますか。</t>
    <phoneticPr fontId="1"/>
  </si>
  <si>
    <t>3. sometimes (5)</t>
    <phoneticPr fontId="20"/>
  </si>
  <si>
    <r>
      <t xml:space="preserve">3. </t>
    </r>
    <r>
      <rPr>
        <sz val="10"/>
        <color rgb="FF0066FF"/>
        <rFont val="ＭＳ Ｐ明朝"/>
        <family val="1"/>
        <charset val="128"/>
      </rPr>
      <t>ときどきある</t>
    </r>
    <r>
      <rPr>
        <sz val="10"/>
        <color rgb="FF0066FF"/>
        <rFont val="Times New Roman"/>
        <family val="1"/>
      </rPr>
      <t xml:space="preserve"> (5)</t>
    </r>
    <phoneticPr fontId="20"/>
  </si>
  <si>
    <t>4. often (10)</t>
    <phoneticPr fontId="20"/>
  </si>
  <si>
    <r>
      <t xml:space="preserve">4. </t>
    </r>
    <r>
      <rPr>
        <sz val="10"/>
        <color rgb="FF0066FF"/>
        <rFont val="ＭＳ Ｐ明朝"/>
        <family val="1"/>
        <charset val="128"/>
      </rPr>
      <t>頻繁にある</t>
    </r>
    <r>
      <rPr>
        <sz val="10"/>
        <color rgb="FF0066FF"/>
        <rFont val="Times New Roman"/>
        <family val="1"/>
      </rPr>
      <t xml:space="preserve"> (10)</t>
    </r>
    <rPh sb="3" eb="5">
      <t>ヒンパン</t>
    </rPh>
    <phoneticPr fontId="20"/>
  </si>
  <si>
    <t>Q2</t>
    <phoneticPr fontId="20"/>
  </si>
  <si>
    <t>In your leisure time on a workday, how much intentional physical activity do you engage in?</t>
    <phoneticPr fontId="20"/>
  </si>
  <si>
    <r>
      <t xml:space="preserve">1. </t>
    </r>
    <r>
      <rPr>
        <sz val="10"/>
        <color rgb="FF0066FF"/>
        <rFont val="ＭＳ Ｐ明朝"/>
        <family val="1"/>
        <charset val="128"/>
      </rPr>
      <t>やらない／ほとんどやらない</t>
    </r>
    <r>
      <rPr>
        <sz val="10"/>
        <color rgb="FF0066FF"/>
        <rFont val="Times New Roman"/>
        <family val="1"/>
      </rPr>
      <t xml:space="preserve"> (0)</t>
    </r>
    <phoneticPr fontId="1"/>
  </si>
  <si>
    <t>2. 1–3 days a month (1)</t>
    <phoneticPr fontId="20"/>
  </si>
  <si>
    <r>
      <t xml:space="preserve">2. </t>
    </r>
    <r>
      <rPr>
        <sz val="10"/>
        <color rgb="FF0066FF"/>
        <rFont val="ＭＳ Ｐ明朝"/>
        <family val="1"/>
        <charset val="128"/>
      </rPr>
      <t>月1～3日ほど</t>
    </r>
    <r>
      <rPr>
        <sz val="10"/>
        <color rgb="FF0066FF"/>
        <rFont val="Times New Roman"/>
        <family val="1"/>
      </rPr>
      <t xml:space="preserve"> (1)</t>
    </r>
    <rPh sb="3" eb="4">
      <t>ツキ</t>
    </rPh>
    <rPh sb="7" eb="8">
      <t>ニチ</t>
    </rPh>
    <phoneticPr fontId="20"/>
  </si>
  <si>
    <t>勤務日の余暇時間（仕事後の余暇や自宅での時間など）に、ウォーキングやジョギング、スポーツクラブや運動系サークル・スクールでの活動など、意図的な身体活動（運動）をどのくらいしていますか。</t>
    <phoneticPr fontId="1"/>
  </si>
  <si>
    <t>3. 1 or 2 days a week (2)</t>
    <phoneticPr fontId="20"/>
  </si>
  <si>
    <r>
      <t xml:space="preserve">3. </t>
    </r>
    <r>
      <rPr>
        <sz val="10"/>
        <color rgb="FF0066FF"/>
        <rFont val="ＭＳ Ｐ明朝"/>
        <family val="1"/>
        <charset val="128"/>
      </rPr>
      <t>週1～2日ほど</t>
    </r>
    <r>
      <rPr>
        <sz val="10"/>
        <color rgb="FF0066FF"/>
        <rFont val="Times New Roman"/>
        <family val="1"/>
      </rPr>
      <t xml:space="preserve"> (2)</t>
    </r>
    <rPh sb="3" eb="4">
      <t>シュウ</t>
    </rPh>
    <rPh sb="7" eb="8">
      <t>ニチ</t>
    </rPh>
    <phoneticPr fontId="20"/>
  </si>
  <si>
    <r>
      <t xml:space="preserve">4. </t>
    </r>
    <r>
      <rPr>
        <sz val="10"/>
        <rFont val="ＭＳ Ｐ明朝"/>
        <family val="1"/>
        <charset val="128"/>
      </rPr>
      <t>≥</t>
    </r>
    <r>
      <rPr>
        <sz val="10"/>
        <rFont val="Times New Roman"/>
        <family val="1"/>
      </rPr>
      <t>3 days a week (3)</t>
    </r>
    <phoneticPr fontId="20"/>
  </si>
  <si>
    <r>
      <t xml:space="preserve">4. </t>
    </r>
    <r>
      <rPr>
        <sz val="10"/>
        <color rgb="FF0066FF"/>
        <rFont val="ＭＳ Ｐ明朝"/>
        <family val="1"/>
        <charset val="128"/>
      </rPr>
      <t>週3日以上</t>
    </r>
    <r>
      <rPr>
        <sz val="10"/>
        <color rgb="FF0066FF"/>
        <rFont val="Times New Roman"/>
        <family val="1"/>
      </rPr>
      <t xml:space="preserve"> (3)</t>
    </r>
    <rPh sb="3" eb="4">
      <t>シュウ</t>
    </rPh>
    <rPh sb="5" eb="6">
      <t>ニチ</t>
    </rPh>
    <rPh sb="6" eb="8">
      <t>イジョウ</t>
    </rPh>
    <phoneticPr fontId="20"/>
  </si>
  <si>
    <t>Q3</t>
    <phoneticPr fontId="20"/>
  </si>
  <si>
    <t>If options 2-4 were selected from Q2, please provide the average exercise time per day</t>
    <phoneticPr fontId="20"/>
  </si>
  <si>
    <t>1. &lt;15 min (1)</t>
    <phoneticPr fontId="20"/>
  </si>
  <si>
    <r>
      <t xml:space="preserve">1. </t>
    </r>
    <r>
      <rPr>
        <sz val="10"/>
        <color rgb="FF0066FF"/>
        <rFont val="ＭＳ Ｐ明朝"/>
        <family val="1"/>
        <charset val="128"/>
      </rPr>
      <t>15分未満</t>
    </r>
    <r>
      <rPr>
        <sz val="10"/>
        <color rgb="FF0066FF"/>
        <rFont val="Times New Roman"/>
        <family val="1"/>
      </rPr>
      <t xml:space="preserve"> (1)</t>
    </r>
    <phoneticPr fontId="20"/>
  </si>
  <si>
    <t>2. 15–30 min (2)</t>
    <phoneticPr fontId="20"/>
  </si>
  <si>
    <r>
      <t xml:space="preserve">2. </t>
    </r>
    <r>
      <rPr>
        <sz val="10"/>
        <color rgb="FF0066FF"/>
        <rFont val="ＭＳ Ｐ明朝"/>
        <family val="1"/>
        <charset val="128"/>
      </rPr>
      <t>15～30分ほど</t>
    </r>
    <r>
      <rPr>
        <sz val="10"/>
        <color rgb="FF0066FF"/>
        <rFont val="Times New Roman"/>
        <family val="1"/>
      </rPr>
      <t xml:space="preserve"> (2)</t>
    </r>
    <phoneticPr fontId="20"/>
  </si>
  <si>
    <r>
      <rPr>
        <sz val="10"/>
        <color rgb="FF0066FF"/>
        <rFont val="ＭＳ Ｐ明朝"/>
        <family val="1"/>
        <charset val="128"/>
      </rPr>
      <t>問2で2～4に</t>
    </r>
    <r>
      <rPr>
        <sz val="10"/>
        <color rgb="FF0066FF"/>
        <rFont val="Segoe UI Symbol"/>
        <family val="1"/>
      </rPr>
      <t>○</t>
    </r>
    <r>
      <rPr>
        <sz val="10"/>
        <color rgb="FF0066FF"/>
        <rFont val="ＭＳ Ｐ明朝"/>
        <family val="1"/>
        <charset val="128"/>
      </rPr>
      <t>をつけた方は1日あたりのだいたいの運動時間を教えてください。</t>
    </r>
    <phoneticPr fontId="1"/>
  </si>
  <si>
    <t>3. 31–60 min (3)</t>
    <phoneticPr fontId="20"/>
  </si>
  <si>
    <r>
      <t xml:space="preserve">3. </t>
    </r>
    <r>
      <rPr>
        <sz val="10"/>
        <color rgb="FF0066FF"/>
        <rFont val="ＭＳ Ｐ明朝"/>
        <family val="1"/>
        <charset val="128"/>
      </rPr>
      <t>31～60分ほど</t>
    </r>
    <r>
      <rPr>
        <sz val="10"/>
        <color rgb="FF0066FF"/>
        <rFont val="Times New Roman"/>
        <family val="1"/>
      </rPr>
      <t xml:space="preserve"> (3)</t>
    </r>
    <phoneticPr fontId="20"/>
  </si>
  <si>
    <t>4. &gt;60 min (4)</t>
    <phoneticPr fontId="20"/>
  </si>
  <si>
    <r>
      <t xml:space="preserve">4. </t>
    </r>
    <r>
      <rPr>
        <sz val="10"/>
        <color rgb="FF0066FF"/>
        <rFont val="ＭＳ Ｐ明朝"/>
        <family val="1"/>
        <charset val="128"/>
      </rPr>
      <t>60分以上</t>
    </r>
    <r>
      <rPr>
        <sz val="10"/>
        <color rgb="FF0066FF"/>
        <rFont val="Times New Roman"/>
        <family val="1"/>
      </rPr>
      <t xml:space="preserve"> (4)</t>
    </r>
    <phoneticPr fontId="20"/>
  </si>
  <si>
    <t>N/A (Q2 =1)</t>
    <phoneticPr fontId="20"/>
  </si>
  <si>
    <t>Q4</t>
    <phoneticPr fontId="20"/>
  </si>
  <si>
    <t>If options 2-4 were selected from Q2, please tell us the approximate intensity of the exercise per session</t>
    <phoneticPr fontId="20"/>
  </si>
  <si>
    <t>1. no sweating or panting (0)</t>
    <phoneticPr fontId="20"/>
  </si>
  <si>
    <r>
      <t xml:space="preserve">1. </t>
    </r>
    <r>
      <rPr>
        <sz val="10"/>
        <color rgb="FF0066FF"/>
        <rFont val="ＭＳ Ｐ明朝"/>
        <family val="1"/>
        <charset val="128"/>
      </rPr>
      <t>汗をかかず、息がはずまないほど</t>
    </r>
    <r>
      <rPr>
        <sz val="10"/>
        <color rgb="FF0066FF"/>
        <rFont val="Times New Roman"/>
        <family val="1"/>
      </rPr>
      <t xml:space="preserve"> (0)</t>
    </r>
    <phoneticPr fontId="20"/>
  </si>
  <si>
    <t>2. sweating and panting (3)</t>
    <phoneticPr fontId="20"/>
  </si>
  <si>
    <r>
      <t xml:space="preserve">2. </t>
    </r>
    <r>
      <rPr>
        <sz val="10"/>
        <color rgb="FF0066FF"/>
        <rFont val="ＭＳ Ｐ明朝"/>
        <family val="1"/>
        <charset val="128"/>
      </rPr>
      <t>汗がにじみ、息がはずむほど（心拍が高まるほど）</t>
    </r>
    <r>
      <rPr>
        <sz val="10"/>
        <color rgb="FF0066FF"/>
        <rFont val="Times New Roman"/>
        <family val="1"/>
      </rPr>
      <t xml:space="preserve"> (3)</t>
    </r>
    <phoneticPr fontId="20"/>
  </si>
  <si>
    <r>
      <rPr>
        <sz val="10"/>
        <color rgb="FF0066FF"/>
        <rFont val="ＭＳ Ｐ明朝"/>
        <family val="1"/>
        <charset val="128"/>
      </rPr>
      <t>問2で2～4に</t>
    </r>
    <r>
      <rPr>
        <sz val="10"/>
        <color rgb="FF0066FF"/>
        <rFont val="Segoe UI Symbol"/>
        <family val="1"/>
      </rPr>
      <t>○</t>
    </r>
    <r>
      <rPr>
        <sz val="10"/>
        <color rgb="FF0066FF"/>
        <rFont val="ＭＳ Ｐ明朝"/>
        <family val="1"/>
        <charset val="128"/>
      </rPr>
      <t>をつけた方は1回あたりのだいたいの運動の強さを教えてください。</t>
    </r>
    <phoneticPr fontId="1"/>
  </si>
  <si>
    <t>3. strained breathing (5)</t>
    <phoneticPr fontId="20"/>
  </si>
  <si>
    <r>
      <t xml:space="preserve">3. </t>
    </r>
    <r>
      <rPr>
        <sz val="10"/>
        <color rgb="FF0066FF"/>
        <rFont val="ＭＳ Ｐ明朝"/>
        <family val="1"/>
        <charset val="128"/>
      </rPr>
      <t>汗だくになったり、呼吸が激しくなったりするほど</t>
    </r>
    <r>
      <rPr>
        <sz val="10"/>
        <color rgb="FF0066FF"/>
        <rFont val="Times New Roman"/>
        <family val="1"/>
      </rPr>
      <t xml:space="preserve"> (5)</t>
    </r>
    <phoneticPr fontId="20"/>
  </si>
  <si>
    <t>4. to the point of exhaustion (10)</t>
    <phoneticPr fontId="20"/>
  </si>
  <si>
    <r>
      <t xml:space="preserve">4. </t>
    </r>
    <r>
      <rPr>
        <sz val="10"/>
        <color rgb="FF0066FF"/>
        <rFont val="ＭＳ Ｐ明朝"/>
        <family val="1"/>
        <charset val="128"/>
      </rPr>
      <t>疲労困憊となったり、運動後立っていられなくなったりするほど</t>
    </r>
    <r>
      <rPr>
        <sz val="10"/>
        <color rgb="FF0066FF"/>
        <rFont val="Times New Roman"/>
        <family val="1"/>
      </rPr>
      <t xml:space="preserve"> (10)</t>
    </r>
    <phoneticPr fontId="20"/>
  </si>
  <si>
    <t>Q5</t>
    <phoneticPr fontId="20"/>
  </si>
  <si>
    <t>On holidays, how much intentional physical activity do you engage in?</t>
    <phoneticPr fontId="20"/>
  </si>
  <si>
    <t>2. 1–2 days a month (1)</t>
    <phoneticPr fontId="20"/>
  </si>
  <si>
    <r>
      <t xml:space="preserve">2. </t>
    </r>
    <r>
      <rPr>
        <sz val="10"/>
        <color rgb="FF0066FF"/>
        <rFont val="ＭＳ Ｐ明朝"/>
        <family val="1"/>
        <charset val="128"/>
      </rPr>
      <t>月1～2日ほど</t>
    </r>
    <r>
      <rPr>
        <sz val="10"/>
        <color rgb="FF0066FF"/>
        <rFont val="Times New Roman"/>
        <family val="1"/>
      </rPr>
      <t xml:space="preserve"> (1)</t>
    </r>
    <rPh sb="3" eb="4">
      <t>ツキ</t>
    </rPh>
    <rPh sb="7" eb="8">
      <t>ニチ</t>
    </rPh>
    <phoneticPr fontId="20"/>
  </si>
  <si>
    <t>休日にウォーキングやジョギング、スポーツクラブや運動系サークル・スクールでの活動など、意図的な身体活動（運動）をどのくらいしていますか。</t>
    <phoneticPr fontId="1"/>
  </si>
  <si>
    <t>3. once a week (2)</t>
    <phoneticPr fontId="20"/>
  </si>
  <si>
    <r>
      <t xml:space="preserve">3. </t>
    </r>
    <r>
      <rPr>
        <sz val="10"/>
        <color rgb="FF0066FF"/>
        <rFont val="ＭＳ Ｐ明朝"/>
        <family val="1"/>
        <charset val="128"/>
      </rPr>
      <t>週1日</t>
    </r>
    <r>
      <rPr>
        <sz val="10"/>
        <color rgb="FF0066FF"/>
        <rFont val="Times New Roman"/>
        <family val="1"/>
      </rPr>
      <t xml:space="preserve"> (2)</t>
    </r>
    <rPh sb="3" eb="4">
      <t>シュウ</t>
    </rPh>
    <rPh sb="5" eb="6">
      <t>ニチ</t>
    </rPh>
    <phoneticPr fontId="20"/>
  </si>
  <si>
    <r>
      <t xml:space="preserve">4. </t>
    </r>
    <r>
      <rPr>
        <sz val="10"/>
        <rFont val="ＭＳ Ｐ明朝"/>
        <family val="1"/>
        <charset val="128"/>
      </rPr>
      <t>≥</t>
    </r>
    <r>
      <rPr>
        <sz val="10"/>
        <rFont val="Times New Roman"/>
        <family val="1"/>
      </rPr>
      <t>2 days a week (3)</t>
    </r>
    <phoneticPr fontId="20"/>
  </si>
  <si>
    <r>
      <t xml:space="preserve">4. </t>
    </r>
    <r>
      <rPr>
        <sz val="10"/>
        <color rgb="FF0066FF"/>
        <rFont val="ＭＳ Ｐ明朝"/>
        <family val="1"/>
        <charset val="128"/>
      </rPr>
      <t>週2日以上</t>
    </r>
    <r>
      <rPr>
        <sz val="10"/>
        <color rgb="FF0066FF"/>
        <rFont val="Times New Roman"/>
        <family val="1"/>
      </rPr>
      <t xml:space="preserve"> (3)</t>
    </r>
    <rPh sb="3" eb="4">
      <t>シュウ</t>
    </rPh>
    <rPh sb="5" eb="6">
      <t>ニチ</t>
    </rPh>
    <rPh sb="6" eb="8">
      <t>イジョウ</t>
    </rPh>
    <phoneticPr fontId="20"/>
  </si>
  <si>
    <t>Q6</t>
    <phoneticPr fontId="20"/>
  </si>
  <si>
    <t>If options 2-4 were selected from Q5, please provide the average exercise time per day</t>
    <phoneticPr fontId="20"/>
  </si>
  <si>
    <t>1. &lt;15 min (1)</t>
  </si>
  <si>
    <t>2. 15–30 mins (2)</t>
    <phoneticPr fontId="20"/>
  </si>
  <si>
    <r>
      <rPr>
        <sz val="10"/>
        <color rgb="FF0066FF"/>
        <rFont val="ＭＳ Ｐ明朝"/>
        <family val="1"/>
        <charset val="128"/>
      </rPr>
      <t>問5で2～4に</t>
    </r>
    <r>
      <rPr>
        <sz val="10"/>
        <color rgb="FF0066FF"/>
        <rFont val="Segoe UI Symbol"/>
        <family val="1"/>
      </rPr>
      <t>○</t>
    </r>
    <r>
      <rPr>
        <sz val="10"/>
        <color rgb="FF0066FF"/>
        <rFont val="ＭＳ Ｐ明朝"/>
        <family val="1"/>
        <charset val="128"/>
      </rPr>
      <t>をつけた方は1日あたりのだいたいの運動時間を教えてください。</t>
    </r>
    <phoneticPr fontId="1"/>
  </si>
  <si>
    <t>3. 31–60 mi (3)</t>
  </si>
  <si>
    <t>N/A (Q5 =1)</t>
    <phoneticPr fontId="20"/>
  </si>
  <si>
    <t>Q7</t>
    <phoneticPr fontId="20"/>
  </si>
  <si>
    <t>If options 2-4 were selected from Q5, please tell us the approximate intensity of the exercise per session</t>
    <phoneticPr fontId="20"/>
  </si>
  <si>
    <r>
      <rPr>
        <sz val="10"/>
        <color rgb="FF0066FF"/>
        <rFont val="ＭＳ Ｐ明朝"/>
        <family val="1"/>
        <charset val="128"/>
      </rPr>
      <t>問5で2～4に</t>
    </r>
    <r>
      <rPr>
        <sz val="10"/>
        <color rgb="FF0066FF"/>
        <rFont val="Segoe UI Symbol"/>
        <family val="1"/>
      </rPr>
      <t>○</t>
    </r>
    <r>
      <rPr>
        <sz val="10"/>
        <color rgb="FF0066FF"/>
        <rFont val="ＭＳ Ｐ明朝"/>
        <family val="1"/>
        <charset val="128"/>
      </rPr>
      <t>をつけた方は1回あたりのだいたいの運動の強さを教えてください。</t>
    </r>
    <phoneticPr fontId="1"/>
  </si>
  <si>
    <r>
      <rPr>
        <vertAlign val="superscript"/>
        <sz val="10"/>
        <rFont val="Times New Roman"/>
        <family val="1"/>
      </rPr>
      <t>*</t>
    </r>
    <r>
      <rPr>
        <sz val="10"/>
        <rFont val="Times New Roman"/>
        <family val="1"/>
      </rPr>
      <t>If the respondent selects option #1 on Q2, the scores on Q3 and Q4 are zero. Similarly, if the respondent selects option #1 on Q5, the scores on Q6 and Q7 are zero. The PA score (0</t>
    </r>
    <r>
      <rPr>
        <sz val="10"/>
        <rFont val="Calibri"/>
        <family val="2"/>
      </rPr>
      <t>–</t>
    </r>
    <r>
      <rPr>
        <sz val="10"/>
        <rFont val="Times New Roman"/>
        <family val="1"/>
      </rPr>
      <t>44 points) is calculated by adding the points from Q1</t>
    </r>
    <r>
      <rPr>
        <sz val="10"/>
        <rFont val="Calibri"/>
        <family val="2"/>
      </rPr>
      <t>–</t>
    </r>
    <r>
      <rPr>
        <sz val="10"/>
        <rFont val="Times New Roman"/>
        <family val="1"/>
      </rPr>
      <t>Q7.</t>
    </r>
  </si>
  <si>
    <r>
      <rPr>
        <vertAlign val="superscript"/>
        <sz val="10"/>
        <color rgb="FF0066FF"/>
        <rFont val="ＭＳ Ｐ明朝"/>
        <family val="1"/>
        <charset val="128"/>
      </rPr>
      <t>*</t>
    </r>
    <r>
      <rPr>
        <sz val="10"/>
        <color rgb="FF0066FF"/>
        <rFont val="ＭＳ Ｐ明朝"/>
        <family val="1"/>
        <charset val="128"/>
      </rPr>
      <t>問2の回答が「1」の場合、問3と問4の得点は0、同様に、問5の回答が「1」の場合、問6と問7の得点は0。 PAスコア (0–44 点)は問1～7のポイントの合計値.</t>
    </r>
    <rPh sb="66" eb="67">
      <t>テン</t>
    </rPh>
    <rPh sb="69" eb="70">
      <t>トイ</t>
    </rPh>
    <rPh sb="79" eb="82">
      <t>ゴウケイチ</t>
    </rPh>
    <phoneticPr fontId="1"/>
  </si>
  <si>
    <r>
      <rPr>
        <b/>
        <u/>
        <sz val="14"/>
        <color theme="1"/>
        <rFont val="游ゴシック"/>
        <family val="3"/>
        <charset val="128"/>
        <scheme val="minor"/>
      </rPr>
      <t>Estimated VO</t>
    </r>
    <r>
      <rPr>
        <b/>
        <u/>
        <sz val="10"/>
        <color theme="1"/>
        <rFont val="游ゴシック"/>
        <family val="3"/>
        <charset val="128"/>
        <scheme val="minor"/>
      </rPr>
      <t>2max</t>
    </r>
    <r>
      <rPr>
        <b/>
        <u/>
        <sz val="14"/>
        <color theme="1"/>
        <rFont val="游ゴシック"/>
        <family val="3"/>
        <charset val="128"/>
        <scheme val="minor"/>
      </rPr>
      <t xml:space="preserve"> calculation</t>
    </r>
    <phoneticPr fontId="1"/>
  </si>
  <si>
    <t xml:space="preserve">Detail information: </t>
    <phoneticPr fontId="1"/>
  </si>
  <si>
    <t>WLAQ (questionnaire)</t>
    <phoneticPr fontId="1"/>
  </si>
  <si>
    <t>BMC Public Health. 2020 Jan 8;20(1):22. doi: 10.1186/s12889-019-8067-4</t>
    <phoneticPr fontId="1"/>
  </si>
  <si>
    <t>Age</t>
    <phoneticPr fontId="1"/>
  </si>
  <si>
    <t>Height</t>
    <phoneticPr fontId="1"/>
  </si>
  <si>
    <t>Weight</t>
    <phoneticPr fontId="1"/>
  </si>
  <si>
    <t>Sex</t>
    <phoneticPr fontId="1"/>
  </si>
  <si>
    <t>Questionnaire's
PA score</t>
    <phoneticPr fontId="1"/>
  </si>
  <si>
    <r>
      <t>eVO</t>
    </r>
    <r>
      <rPr>
        <b/>
        <sz val="9"/>
        <color theme="1"/>
        <rFont val="Arial"/>
        <family val="2"/>
      </rPr>
      <t>2max</t>
    </r>
    <phoneticPr fontId="1"/>
  </si>
  <si>
    <t>入力チェック（1=OK, 0=入力もれあり）</t>
    <rPh sb="0" eb="2">
      <t>ニュウリョク</t>
    </rPh>
    <rPh sb="15" eb="17">
      <t>ニュウリョク</t>
    </rPh>
    <phoneticPr fontId="1"/>
  </si>
  <si>
    <t>BMI</t>
    <phoneticPr fontId="1"/>
  </si>
  <si>
    <t>Q1_point</t>
    <phoneticPr fontId="1"/>
  </si>
  <si>
    <t>Q2_point</t>
    <phoneticPr fontId="1"/>
  </si>
  <si>
    <t>Q3_point</t>
    <phoneticPr fontId="1"/>
  </si>
  <si>
    <t>Q4_point</t>
    <phoneticPr fontId="1"/>
  </si>
  <si>
    <t>Q5_point</t>
    <phoneticPr fontId="1"/>
  </si>
  <si>
    <t>Q6_point</t>
    <phoneticPr fontId="1"/>
  </si>
  <si>
    <t>Q7_point</t>
    <phoneticPr fontId="1"/>
  </si>
  <si>
    <t>(years)</t>
    <phoneticPr fontId="1"/>
  </si>
  <si>
    <t>(cm)</t>
    <phoneticPr fontId="1"/>
  </si>
  <si>
    <t>(kg)</t>
    <phoneticPr fontId="1"/>
  </si>
  <si>
    <t>Female: 0</t>
    <phoneticPr fontId="1"/>
  </si>
  <si>
    <t>PA score</t>
    <phoneticPr fontId="1"/>
  </si>
  <si>
    <t>Male: 1</t>
    <phoneticPr fontId="1"/>
  </si>
  <si>
    <t>eVO2max</t>
    <phoneticPr fontId="1"/>
  </si>
  <si>
    <t>↑</t>
    <phoneticPr fontId="1"/>
  </si>
  <si>
    <t>e.g. 46</t>
    <phoneticPr fontId="1"/>
  </si>
  <si>
    <t>e.g. 172.2</t>
    <phoneticPr fontId="1"/>
  </si>
  <si>
    <t>e.g. 68.5</t>
    <phoneticPr fontId="1"/>
  </si>
  <si>
    <t>e.g. 1</t>
    <phoneticPr fontId="1"/>
  </si>
  <si>
    <t>auto</t>
    <phoneticPr fontId="1"/>
  </si>
  <si>
    <t>Q1</t>
    <phoneticPr fontId="1"/>
  </si>
  <si>
    <t>Q2</t>
    <phoneticPr fontId="1"/>
  </si>
  <si>
    <t>Q3</t>
    <phoneticPr fontId="1"/>
  </si>
  <si>
    <t>Q4</t>
    <phoneticPr fontId="1"/>
  </si>
  <si>
    <t>Q5</t>
    <phoneticPr fontId="1"/>
  </si>
  <si>
    <t>Q6</t>
  </si>
  <si>
    <t>Q7</t>
  </si>
  <si>
    <t>enter 1~4</t>
    <phoneticPr fontId="1"/>
  </si>
  <si>
    <t>*The questions and scores assigned to each are presented in sheet① (WLAQ for CRF).</t>
    <phoneticPr fontId="1"/>
  </si>
  <si>
    <t>*質問文と点数配分はシート①（WLAQ for CRF）をご参照ください。</t>
    <rPh sb="1" eb="3">
      <t>シツモン</t>
    </rPh>
    <rPh sb="3" eb="4">
      <t>ブン</t>
    </rPh>
    <rPh sb="5" eb="7">
      <t>テンスウ</t>
    </rPh>
    <rPh sb="7" eb="9">
      <t>ハイブン</t>
    </rPh>
    <rPh sb="30" eb="32">
      <t>サンショウ</t>
    </rPh>
    <phoneticPr fontId="1"/>
  </si>
  <si>
    <r>
      <rPr>
        <b/>
        <sz val="14"/>
        <color theme="1"/>
        <rFont val="游ゴシック"/>
        <family val="3"/>
        <charset val="128"/>
        <scheme val="minor"/>
      </rPr>
      <t>Estimated VO</t>
    </r>
    <r>
      <rPr>
        <b/>
        <sz val="10"/>
        <color theme="1"/>
        <rFont val="游ゴシック"/>
        <family val="3"/>
        <charset val="128"/>
        <scheme val="minor"/>
      </rPr>
      <t>2max</t>
    </r>
    <r>
      <rPr>
        <b/>
        <sz val="14"/>
        <color theme="1"/>
        <rFont val="游ゴシック"/>
        <family val="3"/>
        <charset val="128"/>
        <scheme val="minor"/>
      </rPr>
      <t xml:space="preserve"> calculation</t>
    </r>
    <phoneticPr fontId="1"/>
  </si>
  <si>
    <t>Heart Rates during the J-NIOSH step test</t>
    <phoneticPr fontId="1"/>
  </si>
  <si>
    <t>rest</t>
    <phoneticPr fontId="1"/>
  </si>
  <si>
    <t>Exercise</t>
    <phoneticPr fontId="1"/>
  </si>
  <si>
    <t>Recovery</t>
    <phoneticPr fontId="1"/>
  </si>
  <si>
    <t>HR index</t>
    <phoneticPr fontId="1"/>
  </si>
  <si>
    <t>stage 1</t>
    <phoneticPr fontId="1"/>
  </si>
  <si>
    <t>stage 2</t>
  </si>
  <si>
    <t>stage 3</t>
  </si>
  <si>
    <t>stage 2</t>
    <phoneticPr fontId="1"/>
  </si>
  <si>
    <t>(tempo 60)</t>
    <phoneticPr fontId="1"/>
  </si>
  <si>
    <t>(tempo 80)</t>
    <phoneticPr fontId="1"/>
  </si>
  <si>
    <t>(tempo 100)</t>
    <phoneticPr fontId="1"/>
  </si>
  <si>
    <t>e.g. 65</t>
    <phoneticPr fontId="1"/>
  </si>
  <si>
    <t>e.g. 82</t>
    <phoneticPr fontId="1"/>
  </si>
  <si>
    <t>e.g. 91</t>
    <phoneticPr fontId="1"/>
  </si>
  <si>
    <t>e.g. 108</t>
    <phoneticPr fontId="1"/>
  </si>
  <si>
    <t>e.g. 84</t>
    <phoneticPr fontId="1"/>
  </si>
  <si>
    <t>e.g. 71</t>
    <phoneticPr fontId="1"/>
  </si>
  <si>
    <r>
      <t>WLAQ+JST1 (</t>
    </r>
    <r>
      <rPr>
        <b/>
        <sz val="14"/>
        <color rgb="FFFF0000"/>
        <rFont val="游ゴシック"/>
        <family val="3"/>
        <charset val="128"/>
        <scheme val="minor"/>
      </rPr>
      <t>WITH</t>
    </r>
    <r>
      <rPr>
        <b/>
        <sz val="14"/>
        <color theme="1"/>
        <rFont val="游ゴシック"/>
        <family val="3"/>
        <charset val="128"/>
        <scheme val="minor"/>
      </rPr>
      <t xml:space="preserve"> step board)</t>
    </r>
    <phoneticPr fontId="1"/>
  </si>
  <si>
    <t>improved version</t>
    <phoneticPr fontId="1"/>
  </si>
  <si>
    <t>eVO2max_WLAQ+JST1</t>
    <phoneticPr fontId="1"/>
  </si>
  <si>
    <t>intercept</t>
    <phoneticPr fontId="1"/>
  </si>
  <si>
    <t>slope</t>
    <phoneticPr fontId="1"/>
  </si>
  <si>
    <t>eVO2max_6</t>
    <phoneticPr fontId="1"/>
  </si>
  <si>
    <t>eVO2max_new</t>
    <phoneticPr fontId="1"/>
  </si>
  <si>
    <t>定数（男性）</t>
    <rPh sb="0" eb="2">
      <t>テイスウ</t>
    </rPh>
    <rPh sb="3" eb="5">
      <t>ダンセイ</t>
    </rPh>
    <phoneticPr fontId="1"/>
  </si>
  <si>
    <t>定数（女性）</t>
    <rPh sb="0" eb="2">
      <t>テイスウ</t>
    </rPh>
    <rPh sb="3" eb="5">
      <t>ジョセイ</t>
    </rPh>
    <phoneticPr fontId="1"/>
  </si>
  <si>
    <t>(tempo 120)</t>
    <phoneticPr fontId="1"/>
  </si>
  <si>
    <t>入力チェック1</t>
    <rPh sb="0" eb="2">
      <t>ニュウリョク</t>
    </rPh>
    <phoneticPr fontId="1"/>
  </si>
  <si>
    <t>チェック１</t>
    <phoneticPr fontId="1"/>
  </si>
  <si>
    <t>チェックＨＲ</t>
    <phoneticPr fontId="1"/>
  </si>
  <si>
    <t>チェックＰＡ（1=OK, 0=入力もれあり）</t>
    <rPh sb="15" eb="17">
      <t>ニュウリョク</t>
    </rPh>
    <phoneticPr fontId="1"/>
  </si>
  <si>
    <t>(METs)</t>
    <phoneticPr fontId="1"/>
  </si>
  <si>
    <r>
      <t>WLAQ+JST2 (</t>
    </r>
    <r>
      <rPr>
        <b/>
        <sz val="14"/>
        <color rgb="FFFF0000"/>
        <rFont val="游ゴシック"/>
        <family val="3"/>
        <charset val="128"/>
        <scheme val="minor"/>
      </rPr>
      <t>WITHOUT</t>
    </r>
    <r>
      <rPr>
        <b/>
        <sz val="14"/>
        <color theme="1"/>
        <rFont val="游ゴシック"/>
        <family val="3"/>
        <charset val="128"/>
        <scheme val="minor"/>
      </rPr>
      <t xml:space="preserve"> step board)</t>
    </r>
    <phoneticPr fontId="1"/>
  </si>
  <si>
    <t>WLAQ入力チェック</t>
    <rPh sb="4" eb="6">
      <t>ニュウリョク</t>
    </rPh>
    <phoneticPr fontId="1"/>
  </si>
  <si>
    <t>基本情報入力チェック</t>
    <rPh sb="0" eb="4">
      <t>キホンジョウホウ</t>
    </rPh>
    <rPh sb="4" eb="6">
      <t>ニュウリョク</t>
    </rPh>
    <phoneticPr fontId="1"/>
  </si>
  <si>
    <t>HR入力チェック（1=OK, 0=入力もれあり）</t>
    <rPh sb="2" eb="4">
      <t>ニュウリョク</t>
    </rPh>
    <rPh sb="17" eb="19">
      <t>ニュウリョク</t>
    </rPh>
    <phoneticPr fontId="1"/>
  </si>
  <si>
    <t>Eur J Appl Physiol. 2025 May 8. doi: 10.1007/s00421-025-05786-2</t>
    <phoneticPr fontId="1"/>
  </si>
  <si>
    <t>Eur J Appl Physiol. 2022 Dec 23. doi: 10.1007/s00421-022-05113-z
Eur J Appl Physiol. 2020 Nov;120(11):2445-2454. doi: 10.1007/s00421-020-04457-8</t>
    <phoneticPr fontId="1"/>
  </si>
  <si>
    <t>J. Cardiovasc. Dev. Dis. 2023, 10(1), 9; doi: 10.3390/jcdd10010009
Eur J Appl Physiol. 2020 Nov;120(11):2445-2454. doi: 10.1007/s00421-020-04457-8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</si>
</sst>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0.00_);[Red]\(0.00\)"/>
    <numFmt numFmtId="179" formatCode="0.00_ "/>
  </numFmts>
  <fonts count="3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Times New Roman Uni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26"/>
      <color theme="1"/>
      <name val="Arial"/>
      <family val="2"/>
    </font>
    <font>
      <i/>
      <sz val="11"/>
      <color theme="1"/>
      <name val="Arial"/>
      <family val="2"/>
    </font>
    <font>
      <b/>
      <u/>
      <sz val="14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i/>
      <sz val="14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Times New Roman"/>
      <family val="1"/>
    </font>
    <font>
      <sz val="6"/>
      <name val="ＭＳ Ｐゴシック"/>
      <family val="3"/>
      <charset val="128"/>
    </font>
    <font>
      <sz val="11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sz val="10"/>
      <name val="ＭＳ Ｐ明朝"/>
      <family val="1"/>
      <charset val="128"/>
    </font>
    <font>
      <sz val="10"/>
      <color indexed="10"/>
      <name val="Times New Roman"/>
      <family val="1"/>
    </font>
    <font>
      <sz val="10"/>
      <name val="Calibri"/>
      <family val="2"/>
    </font>
    <font>
      <sz val="10"/>
      <name val="ＭＳ Ｐゴシック"/>
      <family val="3"/>
      <charset val="128"/>
    </font>
    <font>
      <sz val="8"/>
      <name val="Times New Roman"/>
      <family val="1"/>
    </font>
    <font>
      <sz val="10"/>
      <color rgb="FF0066FF"/>
      <name val="ＭＳ Ｐ明朝"/>
      <family val="1"/>
      <charset val="128"/>
    </font>
    <font>
      <sz val="10"/>
      <color rgb="FF0066FF"/>
      <name val="Times New Roman"/>
      <family val="1"/>
      <charset val="128"/>
    </font>
    <font>
      <sz val="10"/>
      <color rgb="FF0066FF"/>
      <name val="Segoe UI Symbol"/>
      <family val="1"/>
    </font>
    <font>
      <sz val="10"/>
      <color rgb="FF0066FF"/>
      <name val="Times New Roman"/>
      <family val="1"/>
    </font>
    <font>
      <vertAlign val="superscript"/>
      <sz val="10"/>
      <color rgb="FF0066FF"/>
      <name val="Times New Roman"/>
      <family val="1"/>
    </font>
    <font>
      <sz val="11"/>
      <color rgb="FF0066FF"/>
      <name val="ＭＳ Ｐゴシック"/>
      <family val="3"/>
      <charset val="128"/>
    </font>
    <font>
      <vertAlign val="superscript"/>
      <sz val="10"/>
      <color rgb="FF0066FF"/>
      <name val="ＭＳ Ｐ明朝"/>
      <family val="1"/>
      <charset val="128"/>
    </font>
    <font>
      <sz val="11"/>
      <color theme="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ck">
        <color theme="1" tint="0.24994659260841701"/>
      </left>
      <right style="thick">
        <color theme="1" tint="0.24994659260841701"/>
      </right>
      <top style="thick">
        <color theme="1" tint="0.24994659260841701"/>
      </top>
      <bottom style="thick">
        <color theme="1" tint="0.24994659260841701"/>
      </bottom>
      <diagonal/>
    </border>
    <border>
      <left style="thick">
        <color theme="1" tint="0.24994659260841701"/>
      </left>
      <right/>
      <top style="thick">
        <color theme="1" tint="0.24994659260841701"/>
      </top>
      <bottom style="thick">
        <color theme="1" tint="0.24994659260841701"/>
      </bottom>
      <diagonal/>
    </border>
    <border>
      <left style="thick">
        <color rgb="FFFF5050"/>
      </left>
      <right style="thick">
        <color rgb="FFFF5050"/>
      </right>
      <top style="thick">
        <color rgb="FFFF5050"/>
      </top>
      <bottom/>
      <diagonal/>
    </border>
    <border>
      <left style="thick">
        <color rgb="FFFF5050"/>
      </left>
      <right style="thick">
        <color rgb="FFFF5050"/>
      </right>
      <top/>
      <bottom style="thick">
        <color rgb="FFFF5050"/>
      </bottom>
      <diagonal/>
    </border>
    <border>
      <left style="thick">
        <color rgb="FFFF5050"/>
      </left>
      <right style="thick">
        <color rgb="FFFF5050"/>
      </right>
      <top/>
      <bottom/>
      <diagonal/>
    </border>
    <border>
      <left style="thick">
        <color theme="1" tint="0.24994659260841701"/>
      </left>
      <right style="thick">
        <color theme="1" tint="0.24994659260841701"/>
      </right>
      <top/>
      <bottom style="thick">
        <color theme="1" tint="0.24994659260841701"/>
      </bottom>
      <diagonal/>
    </border>
    <border>
      <left style="thick">
        <color theme="1" tint="0.24994659260841701"/>
      </left>
      <right/>
      <top/>
      <bottom style="thick">
        <color theme="1" tint="0.24994659260841701"/>
      </bottom>
      <diagonal/>
    </border>
    <border>
      <left style="thick">
        <color theme="1" tint="0.24994659260841701"/>
      </left>
      <right style="thick">
        <color theme="1" tint="0.24994659260841701"/>
      </right>
      <top style="thick">
        <color theme="1" tint="0.24994659260841701"/>
      </top>
      <bottom/>
      <diagonal/>
    </border>
    <border>
      <left style="thick">
        <color theme="1" tint="0.24994659260841701"/>
      </left>
      <right style="thick">
        <color theme="1" tint="0.24994659260841701"/>
      </right>
      <top/>
      <bottom/>
      <diagonal/>
    </border>
    <border>
      <left style="thick">
        <color theme="1" tint="0.24994659260841701"/>
      </left>
      <right/>
      <top style="thick">
        <color theme="1" tint="0.24994659260841701"/>
      </top>
      <bottom/>
      <diagonal/>
    </border>
    <border>
      <left style="thick">
        <color theme="1" tint="0.24994659260841701"/>
      </left>
      <right/>
      <top/>
      <bottom/>
      <diagonal/>
    </border>
    <border>
      <left style="thick">
        <color theme="1" tint="0.24994659260841701"/>
      </left>
      <right style="thick">
        <color theme="1" tint="0.24994659260841701"/>
      </right>
      <top/>
      <bottom style="hair">
        <color auto="1"/>
      </bottom>
      <diagonal/>
    </border>
    <border>
      <left style="thick">
        <color theme="1" tint="0.24994659260841701"/>
      </left>
      <right style="thick">
        <color theme="1" tint="0.24994659260841701"/>
      </right>
      <top style="thick">
        <color auto="1"/>
      </top>
      <bottom style="thick">
        <color theme="1" tint="0.24994659260841701"/>
      </bottom>
      <diagonal/>
    </border>
    <border>
      <left style="thick">
        <color theme="1" tint="0.24994659260841701"/>
      </left>
      <right style="thick">
        <color theme="1" tint="0.24994659260841701"/>
      </right>
      <top/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106">
    <xf numFmtId="0" fontId="0" fillId="0" borderId="0" xfId="0">
      <alignment vertical="center"/>
    </xf>
    <xf numFmtId="0" fontId="18" fillId="0" borderId="0" xfId="1">
      <alignment vertical="center"/>
    </xf>
    <xf numFmtId="0" fontId="19" fillId="0" borderId="1" xfId="1" applyFont="1" applyBorder="1">
      <alignment vertical="center"/>
    </xf>
    <xf numFmtId="0" fontId="21" fillId="0" borderId="1" xfId="1" applyFont="1" applyBorder="1" applyAlignment="1">
      <alignment vertical="top"/>
    </xf>
    <xf numFmtId="0" fontId="19" fillId="0" borderId="2" xfId="1" applyFont="1" applyBorder="1">
      <alignment vertical="center"/>
    </xf>
    <xf numFmtId="0" fontId="22" fillId="0" borderId="2" xfId="1" applyFont="1" applyBorder="1" applyAlignment="1">
      <alignment horizontal="left" vertical="center" wrapText="1"/>
    </xf>
    <xf numFmtId="0" fontId="22" fillId="0" borderId="0" xfId="1" applyFont="1" applyAlignment="1">
      <alignment horizontal="center" vertical="center" wrapText="1"/>
    </xf>
    <xf numFmtId="0" fontId="22" fillId="0" borderId="0" xfId="1" applyFont="1" applyAlignment="1">
      <alignment horizontal="left" vertical="center" wrapText="1"/>
    </xf>
    <xf numFmtId="176" fontId="22" fillId="0" borderId="0" xfId="1" applyNumberFormat="1" applyFont="1" applyAlignment="1">
      <alignment horizontal="left" vertical="center" wrapText="1"/>
    </xf>
    <xf numFmtId="0" fontId="22" fillId="0" borderId="0" xfId="1" applyFont="1" applyAlignment="1">
      <alignment horizontal="center" vertical="top" wrapText="1"/>
    </xf>
    <xf numFmtId="178" fontId="22" fillId="0" borderId="0" xfId="1" applyNumberFormat="1" applyFont="1" applyAlignment="1">
      <alignment horizontal="left" vertical="center" wrapText="1"/>
    </xf>
    <xf numFmtId="0" fontId="22" fillId="0" borderId="0" xfId="1" applyFont="1">
      <alignment vertical="center"/>
    </xf>
    <xf numFmtId="0" fontId="27" fillId="0" borderId="0" xfId="1" applyFont="1" applyAlignment="1">
      <alignment horizontal="center" vertical="center"/>
    </xf>
    <xf numFmtId="0" fontId="21" fillId="0" borderId="0" xfId="1" applyFont="1">
      <alignment vertical="center"/>
    </xf>
    <xf numFmtId="0" fontId="18" fillId="0" borderId="0" xfId="1" applyAlignment="1">
      <alignment horizontal="center" vertical="center"/>
    </xf>
    <xf numFmtId="0" fontId="22" fillId="0" borderId="0" xfId="1" applyFont="1" applyAlignment="1">
      <alignment vertical="top" wrapText="1"/>
    </xf>
    <xf numFmtId="0" fontId="22" fillId="0" borderId="0" xfId="1" applyFont="1" applyAlignment="1">
      <alignment horizontal="justify" vertical="top" wrapText="1"/>
    </xf>
    <xf numFmtId="0" fontId="30" fillId="0" borderId="2" xfId="1" applyFont="1" applyBorder="1" applyAlignment="1">
      <alignment horizontal="left" vertical="center" wrapText="1"/>
    </xf>
    <xf numFmtId="0" fontId="34" fillId="0" borderId="0" xfId="1" applyFont="1">
      <alignment vertical="center"/>
    </xf>
    <xf numFmtId="176" fontId="32" fillId="0" borderId="0" xfId="1" applyNumberFormat="1" applyFont="1" applyAlignment="1">
      <alignment horizontal="left" vertical="center" wrapText="1"/>
    </xf>
    <xf numFmtId="177" fontId="32" fillId="0" borderId="0" xfId="1" applyNumberFormat="1" applyFont="1" applyAlignment="1">
      <alignment horizontal="left" vertical="center" wrapText="1"/>
    </xf>
    <xf numFmtId="0" fontId="22" fillId="0" borderId="3" xfId="1" applyFont="1" applyBorder="1" applyAlignment="1">
      <alignment horizontal="center" vertical="top" wrapText="1"/>
    </xf>
    <xf numFmtId="0" fontId="22" fillId="0" borderId="3" xfId="1" applyFont="1" applyBorder="1" applyAlignment="1">
      <alignment horizontal="left" vertical="center" wrapText="1"/>
    </xf>
    <xf numFmtId="176" fontId="22" fillId="0" borderId="3" xfId="1" applyNumberFormat="1" applyFont="1" applyBorder="1" applyAlignment="1">
      <alignment horizontal="left" vertical="center" wrapText="1"/>
    </xf>
    <xf numFmtId="176" fontId="32" fillId="0" borderId="3" xfId="1" applyNumberFormat="1" applyFont="1" applyBorder="1" applyAlignment="1">
      <alignment horizontal="left" vertical="center" wrapText="1"/>
    </xf>
    <xf numFmtId="0" fontId="22" fillId="0" borderId="3" xfId="1" applyFont="1" applyBorder="1" applyAlignment="1">
      <alignment vertical="top" wrapText="1"/>
    </xf>
    <xf numFmtId="177" fontId="22" fillId="0" borderId="0" xfId="1" applyNumberFormat="1" applyFont="1" applyAlignment="1">
      <alignment horizontal="left" vertical="center" wrapText="1"/>
    </xf>
    <xf numFmtId="177" fontId="22" fillId="0" borderId="3" xfId="1" applyNumberFormat="1" applyFont="1" applyBorder="1" applyAlignment="1">
      <alignment horizontal="left" vertical="center" wrapText="1"/>
    </xf>
    <xf numFmtId="0" fontId="29" fillId="0" borderId="0" xfId="1" applyFont="1" applyAlignment="1">
      <alignment vertical="top" wrapText="1"/>
    </xf>
    <xf numFmtId="0" fontId="29" fillId="0" borderId="0" xfId="1" applyFont="1" applyAlignment="1">
      <alignment vertical="top"/>
    </xf>
    <xf numFmtId="0" fontId="22" fillId="0" borderId="1" xfId="1" applyFont="1" applyBorder="1" applyAlignment="1">
      <alignment horizontal="left" vertical="center" indent="1"/>
    </xf>
    <xf numFmtId="176" fontId="25" fillId="0" borderId="1" xfId="1" applyNumberFormat="1" applyFont="1" applyBorder="1" applyAlignment="1">
      <alignment horizontal="right" vertical="center"/>
    </xf>
    <xf numFmtId="176" fontId="32" fillId="0" borderId="1" xfId="1" applyNumberFormat="1" applyFont="1" applyBorder="1" applyAlignment="1">
      <alignment horizontal="right" vertical="center"/>
    </xf>
    <xf numFmtId="0" fontId="0" fillId="0" borderId="0" xfId="0" applyProtection="1">
      <alignment vertical="center"/>
      <protection hidden="1"/>
    </xf>
    <xf numFmtId="0" fontId="36" fillId="0" borderId="0" xfId="0" applyFont="1" applyProtection="1">
      <alignment vertical="center"/>
      <protection hidden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37" fillId="0" borderId="0" xfId="0" applyFont="1" applyProtection="1">
      <alignment vertic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alignment vertical="center"/>
      <protection hidden="1"/>
    </xf>
    <xf numFmtId="0" fontId="11" fillId="0" borderId="0" xfId="0" applyFont="1" applyAlignment="1" applyProtection="1">
      <protection hidden="1"/>
    </xf>
    <xf numFmtId="0" fontId="5" fillId="0" borderId="0" xfId="0" applyFont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0" fontId="11" fillId="0" borderId="0" xfId="0" applyFont="1" applyAlignment="1" applyProtection="1">
      <alignment vertical="top"/>
      <protection hidden="1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2" borderId="7" xfId="0" applyFont="1" applyFill="1" applyBorder="1" applyAlignment="1" applyProtection="1">
      <alignment horizontal="center" vertical="center"/>
      <protection hidden="1"/>
    </xf>
    <xf numFmtId="0" fontId="4" fillId="4" borderId="14" xfId="0" applyFont="1" applyFill="1" applyBorder="1" applyAlignment="1" applyProtection="1">
      <alignment horizontal="center" vertical="top"/>
      <protection hidden="1"/>
    </xf>
    <xf numFmtId="0" fontId="4" fillId="4" borderId="10" xfId="0" applyFont="1" applyFill="1" applyBorder="1" applyAlignment="1" applyProtection="1">
      <alignment horizontal="center" vertical="top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3" fillId="5" borderId="4" xfId="0" applyFont="1" applyFill="1" applyBorder="1" applyAlignment="1" applyProtection="1">
      <alignment horizontal="center" vertical="center"/>
      <protection hidden="1"/>
    </xf>
    <xf numFmtId="0" fontId="3" fillId="5" borderId="5" xfId="0" applyFont="1" applyFill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7" fillId="0" borderId="0" xfId="0" applyFont="1" applyProtection="1">
      <alignment vertical="center"/>
      <protection hidden="1"/>
    </xf>
    <xf numFmtId="0" fontId="17" fillId="0" borderId="0" xfId="0" applyFont="1" applyProtection="1">
      <alignment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4" fillId="4" borderId="12" xfId="0" applyFont="1" applyFill="1" applyBorder="1" applyAlignment="1" applyProtection="1">
      <alignment horizontal="center" vertical="top"/>
      <protection hidden="1"/>
    </xf>
    <xf numFmtId="0" fontId="3" fillId="7" borderId="12" xfId="0" applyFont="1" applyFill="1" applyBorder="1" applyAlignment="1" applyProtection="1">
      <alignment horizontal="center"/>
      <protection hidden="1"/>
    </xf>
    <xf numFmtId="0" fontId="3" fillId="7" borderId="12" xfId="0" applyFont="1" applyFill="1" applyBorder="1" applyAlignment="1" applyProtection="1">
      <alignment horizontal="center" vertical="top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top"/>
      <protection hidden="1"/>
    </xf>
    <xf numFmtId="0" fontId="3" fillId="7" borderId="15" xfId="0" applyFont="1" applyFill="1" applyBorder="1" applyAlignment="1" applyProtection="1">
      <alignment horizontal="center" vertical="top"/>
      <protection hidden="1"/>
    </xf>
    <xf numFmtId="0" fontId="22" fillId="0" borderId="2" xfId="1" applyFont="1" applyBorder="1" applyAlignment="1">
      <alignment horizontal="left" vertical="center"/>
    </xf>
    <xf numFmtId="0" fontId="22" fillId="0" borderId="0" xfId="1" applyFont="1" applyAlignment="1">
      <alignment horizontal="center" vertical="top" wrapText="1"/>
    </xf>
    <xf numFmtId="0" fontId="22" fillId="0" borderId="3" xfId="1" applyFont="1" applyBorder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0" fontId="29" fillId="0" borderId="0" xfId="1" applyFont="1" applyAlignment="1">
      <alignment horizontal="justify" vertical="top" wrapText="1"/>
    </xf>
    <xf numFmtId="0" fontId="29" fillId="0" borderId="3" xfId="1" applyFont="1" applyBorder="1" applyAlignment="1">
      <alignment horizontal="justify" vertical="top" wrapText="1"/>
    </xf>
    <xf numFmtId="0" fontId="29" fillId="0" borderId="0" xfId="1" applyFont="1" applyAlignment="1">
      <alignment horizontal="left" vertical="top" wrapText="1"/>
    </xf>
    <xf numFmtId="0" fontId="29" fillId="0" borderId="3" xfId="1" applyFont="1" applyBorder="1" applyAlignment="1">
      <alignment horizontal="left" vertical="top" wrapText="1"/>
    </xf>
    <xf numFmtId="0" fontId="30" fillId="0" borderId="0" xfId="1" applyFont="1" applyAlignment="1">
      <alignment horizontal="left" vertical="top" wrapText="1"/>
    </xf>
    <xf numFmtId="0" fontId="32" fillId="0" borderId="0" xfId="1" applyFont="1" applyAlignment="1">
      <alignment horizontal="left" vertical="top" wrapText="1"/>
    </xf>
    <xf numFmtId="0" fontId="30" fillId="0" borderId="3" xfId="1" applyFont="1" applyBorder="1" applyAlignment="1">
      <alignment horizontal="left" vertical="top" wrapText="1"/>
    </xf>
    <xf numFmtId="0" fontId="22" fillId="0" borderId="0" xfId="1" applyFont="1" applyAlignment="1">
      <alignment horizontal="center" vertical="top"/>
    </xf>
    <xf numFmtId="0" fontId="22" fillId="0" borderId="0" xfId="1" applyFont="1" applyAlignment="1">
      <alignment horizontal="justify" vertical="top" wrapText="1"/>
    </xf>
    <xf numFmtId="0" fontId="32" fillId="0" borderId="3" xfId="1" applyFont="1" applyBorder="1" applyAlignment="1">
      <alignment horizontal="left" vertical="top" wrapText="1"/>
    </xf>
    <xf numFmtId="176" fontId="10" fillId="3" borderId="6" xfId="0" applyNumberFormat="1" applyFont="1" applyFill="1" applyBorder="1" applyAlignment="1" applyProtection="1">
      <alignment horizontal="center" vertical="center"/>
      <protection hidden="1"/>
    </xf>
    <xf numFmtId="176" fontId="10" fillId="3" borderId="8" xfId="0" applyNumberFormat="1" applyFont="1" applyFill="1" applyBorder="1" applyAlignment="1" applyProtection="1">
      <alignment horizontal="center" vertical="center"/>
      <protection hidden="1"/>
    </xf>
    <xf numFmtId="176" fontId="10" fillId="3" borderId="7" xfId="0" applyNumberFormat="1" applyFont="1" applyFill="1" applyBorder="1" applyAlignment="1" applyProtection="1">
      <alignment horizontal="center" vertical="center"/>
      <protection hidden="1"/>
    </xf>
    <xf numFmtId="0" fontId="3" fillId="4" borderId="11" xfId="0" applyFont="1" applyFill="1" applyBorder="1" applyAlignment="1" applyProtection="1">
      <alignment horizontal="center"/>
      <protection hidden="1"/>
    </xf>
    <xf numFmtId="0" fontId="3" fillId="4" borderId="12" xfId="0" applyFont="1" applyFill="1" applyBorder="1" applyAlignment="1" applyProtection="1">
      <alignment horizontal="center"/>
      <protection hidden="1"/>
    </xf>
    <xf numFmtId="0" fontId="3" fillId="4" borderId="13" xfId="0" applyFont="1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4" borderId="12" xfId="0" applyFont="1" applyFill="1" applyBorder="1" applyAlignment="1" applyProtection="1">
      <alignment horizontal="center" vertical="top"/>
      <protection hidden="1"/>
    </xf>
    <xf numFmtId="0" fontId="3" fillId="4" borderId="9" xfId="0" applyFont="1" applyFill="1" applyBorder="1" applyAlignment="1" applyProtection="1">
      <alignment horizontal="center" vertical="top"/>
      <protection hidden="1"/>
    </xf>
    <xf numFmtId="0" fontId="3" fillId="7" borderId="12" xfId="0" applyFont="1" applyFill="1" applyBorder="1" applyAlignment="1" applyProtection="1">
      <alignment horizontal="center" vertical="center"/>
      <protection hidden="1"/>
    </xf>
    <xf numFmtId="0" fontId="3" fillId="7" borderId="15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 vertical="top" wrapText="1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7" borderId="17" xfId="0" applyFont="1" applyFill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4" borderId="15" xfId="0" applyFont="1" applyFill="1" applyBorder="1" applyAlignment="1" applyProtection="1">
      <alignment horizontal="center" vertical="top"/>
      <protection hidden="1"/>
    </xf>
    <xf numFmtId="0" fontId="38" fillId="0" borderId="0" xfId="1" applyFont="1">
      <alignment vertical="center"/>
    </xf>
    <xf numFmtId="179" fontId="36" fillId="0" borderId="0" xfId="0" applyNumberFormat="1" applyFont="1" applyProtection="1">
      <alignment vertical="center"/>
      <protection hidden="1"/>
    </xf>
  </cellXfs>
  <cellStyles count="2">
    <cellStyle name="標準" xfId="0" builtinId="0"/>
    <cellStyle name="標準 2" xfId="1" xr:uid="{8FA69D30-56E8-4910-A51E-2CD9079586B6}"/>
  </cellStyles>
  <dxfs count="0"/>
  <tableStyles count="0" defaultTableStyle="TableStyleMedium2" defaultPivotStyle="PivotStyleLight16"/>
  <colors>
    <mruColors>
      <color rgb="FFFF5050"/>
      <color rgb="FFFFCCCC"/>
      <color rgb="FFFF7C80"/>
      <color rgb="FFFFCCFF"/>
      <color rgb="FFFFFFCC"/>
      <color rgb="FF0066FF"/>
      <color rgb="FF008000"/>
      <color rgb="FF9999FF"/>
      <color rgb="FF3366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E9BA6-8714-47B1-818F-09A55C183BF4}">
  <sheetPr codeName="Sheet1">
    <pageSetUpPr fitToPage="1"/>
  </sheetPr>
  <dimension ref="A1:I50"/>
  <sheetViews>
    <sheetView showGridLines="0" view="pageBreakPreview" zoomScaleNormal="130" zoomScaleSheetLayoutView="100" workbookViewId="0"/>
  </sheetViews>
  <sheetFormatPr defaultColWidth="8.69921875" defaultRowHeight="13.2"/>
  <cols>
    <col min="1" max="1" width="5.3984375" style="1" customWidth="1"/>
    <col min="2" max="2" width="37.8984375" style="1" customWidth="1"/>
    <col min="3" max="3" width="4.19921875" style="1" customWidth="1"/>
    <col min="4" max="4" width="25.19921875" style="14" customWidth="1"/>
    <col min="5" max="5" width="2.69921875" style="14" customWidth="1"/>
    <col min="6" max="6" width="57.19921875" style="14" bestFit="1" customWidth="1"/>
    <col min="7" max="16384" width="8.69921875" style="1"/>
  </cols>
  <sheetData>
    <row r="1" spans="1:9" ht="20.25" customHeight="1">
      <c r="A1" s="2" t="s">
        <v>0</v>
      </c>
      <c r="B1" s="2"/>
      <c r="C1" s="2"/>
      <c r="D1" s="3"/>
      <c r="E1" s="3"/>
      <c r="F1" s="3"/>
    </row>
    <row r="2" spans="1:9" ht="24" customHeight="1">
      <c r="A2" s="72" t="s">
        <v>1</v>
      </c>
      <c r="B2" s="72"/>
      <c r="C2" s="4"/>
      <c r="D2" s="5" t="s">
        <v>2</v>
      </c>
      <c r="E2" s="5"/>
      <c r="F2" s="17" t="s">
        <v>3</v>
      </c>
      <c r="G2" s="18"/>
      <c r="H2" s="18"/>
      <c r="I2" s="18"/>
    </row>
    <row r="3" spans="1:9" ht="3" customHeight="1">
      <c r="A3" s="6"/>
      <c r="B3" s="7"/>
      <c r="C3" s="7"/>
      <c r="D3" s="8"/>
      <c r="E3" s="8"/>
      <c r="F3" s="19"/>
      <c r="G3" s="18"/>
      <c r="H3" s="18"/>
      <c r="I3" s="18"/>
    </row>
    <row r="4" spans="1:9" ht="24" customHeight="1">
      <c r="A4" s="73" t="s">
        <v>4</v>
      </c>
      <c r="B4" s="75" t="s">
        <v>5</v>
      </c>
      <c r="C4" s="7"/>
      <c r="D4" s="8" t="s">
        <v>6</v>
      </c>
      <c r="E4" s="8"/>
      <c r="F4" s="19" t="s">
        <v>7</v>
      </c>
      <c r="G4" s="104">
        <v>1</v>
      </c>
      <c r="H4" s="104">
        <v>0</v>
      </c>
      <c r="I4" s="18"/>
    </row>
    <row r="5" spans="1:9" ht="24" customHeight="1">
      <c r="A5" s="73"/>
      <c r="B5" s="75"/>
      <c r="C5" s="7"/>
      <c r="D5" s="8" t="s">
        <v>8</v>
      </c>
      <c r="E5" s="8"/>
      <c r="F5" s="19" t="s">
        <v>9</v>
      </c>
      <c r="G5" s="104">
        <v>2</v>
      </c>
      <c r="H5" s="104">
        <v>3</v>
      </c>
      <c r="I5" s="18"/>
    </row>
    <row r="6" spans="1:9" ht="24" customHeight="1">
      <c r="A6" s="73"/>
      <c r="B6" s="76" t="s">
        <v>10</v>
      </c>
      <c r="C6" s="7"/>
      <c r="D6" s="8" t="s">
        <v>11</v>
      </c>
      <c r="E6" s="8"/>
      <c r="F6" s="19" t="s">
        <v>12</v>
      </c>
      <c r="G6" s="104">
        <v>3</v>
      </c>
      <c r="H6" s="104">
        <v>5</v>
      </c>
      <c r="I6" s="18"/>
    </row>
    <row r="7" spans="1:9" ht="24" customHeight="1">
      <c r="A7" s="74"/>
      <c r="B7" s="77"/>
      <c r="C7" s="22"/>
      <c r="D7" s="23" t="s">
        <v>13</v>
      </c>
      <c r="E7" s="23"/>
      <c r="F7" s="24" t="s">
        <v>14</v>
      </c>
      <c r="G7" s="104">
        <v>4</v>
      </c>
      <c r="H7" s="104">
        <v>10</v>
      </c>
      <c r="I7" s="18"/>
    </row>
    <row r="8" spans="1:9" ht="4.5" customHeight="1">
      <c r="A8" s="6"/>
      <c r="B8" s="7"/>
      <c r="C8" s="7"/>
      <c r="D8" s="8"/>
      <c r="E8" s="8"/>
      <c r="F8" s="19"/>
      <c r="G8" s="104"/>
      <c r="H8" s="104"/>
      <c r="I8" s="18"/>
    </row>
    <row r="9" spans="1:9" ht="24" customHeight="1">
      <c r="A9" s="73" t="s">
        <v>15</v>
      </c>
      <c r="B9" s="75" t="s">
        <v>16</v>
      </c>
      <c r="C9" s="7"/>
      <c r="D9" s="8" t="s">
        <v>6</v>
      </c>
      <c r="E9" s="8"/>
      <c r="F9" s="19" t="s">
        <v>17</v>
      </c>
      <c r="G9" s="104">
        <v>1</v>
      </c>
      <c r="H9" s="104">
        <v>0</v>
      </c>
      <c r="I9" s="18"/>
    </row>
    <row r="10" spans="1:9" ht="24" customHeight="1">
      <c r="A10" s="73"/>
      <c r="B10" s="75"/>
      <c r="C10" s="7"/>
      <c r="D10" s="8" t="s">
        <v>18</v>
      </c>
      <c r="E10" s="8"/>
      <c r="F10" s="19" t="s">
        <v>19</v>
      </c>
      <c r="G10" s="104">
        <v>2</v>
      </c>
      <c r="H10" s="104">
        <v>1</v>
      </c>
      <c r="I10" s="18"/>
    </row>
    <row r="11" spans="1:9" ht="24" customHeight="1">
      <c r="A11" s="73"/>
      <c r="B11" s="78" t="s">
        <v>20</v>
      </c>
      <c r="C11" s="7"/>
      <c r="D11" s="8" t="s">
        <v>21</v>
      </c>
      <c r="E11" s="8"/>
      <c r="F11" s="19" t="s">
        <v>22</v>
      </c>
      <c r="G11" s="104">
        <v>3</v>
      </c>
      <c r="H11" s="104">
        <v>2</v>
      </c>
      <c r="I11" s="18"/>
    </row>
    <row r="12" spans="1:9" ht="24" customHeight="1">
      <c r="A12" s="74"/>
      <c r="B12" s="79"/>
      <c r="C12" s="22"/>
      <c r="D12" s="23" t="s">
        <v>23</v>
      </c>
      <c r="E12" s="23"/>
      <c r="F12" s="24" t="s">
        <v>24</v>
      </c>
      <c r="G12" s="104">
        <v>4</v>
      </c>
      <c r="H12" s="104">
        <v>3</v>
      </c>
      <c r="I12" s="18"/>
    </row>
    <row r="13" spans="1:9" ht="4.5" customHeight="1">
      <c r="A13" s="6"/>
      <c r="B13" s="7"/>
      <c r="C13" s="7"/>
      <c r="D13" s="8"/>
      <c r="E13" s="8"/>
      <c r="F13" s="19"/>
      <c r="G13" s="104"/>
      <c r="H13" s="104"/>
      <c r="I13" s="18"/>
    </row>
    <row r="14" spans="1:9" ht="22.95" customHeight="1">
      <c r="A14" s="73" t="s">
        <v>25</v>
      </c>
      <c r="B14" s="75" t="s">
        <v>26</v>
      </c>
      <c r="C14" s="7"/>
      <c r="D14" s="8" t="s">
        <v>27</v>
      </c>
      <c r="E14" s="8"/>
      <c r="F14" s="19" t="s">
        <v>28</v>
      </c>
      <c r="G14" s="104">
        <v>1</v>
      </c>
      <c r="H14" s="104">
        <v>1</v>
      </c>
      <c r="I14" s="18"/>
    </row>
    <row r="15" spans="1:9" ht="22.95" customHeight="1">
      <c r="A15" s="73"/>
      <c r="B15" s="75"/>
      <c r="C15" s="7"/>
      <c r="D15" s="8" t="s">
        <v>29</v>
      </c>
      <c r="E15" s="8"/>
      <c r="F15" s="19" t="s">
        <v>30</v>
      </c>
      <c r="G15" s="104">
        <v>2</v>
      </c>
      <c r="H15" s="104">
        <v>2</v>
      </c>
      <c r="I15" s="18"/>
    </row>
    <row r="16" spans="1:9" ht="22.95" customHeight="1">
      <c r="A16" s="73"/>
      <c r="B16" s="80" t="s">
        <v>31</v>
      </c>
      <c r="C16" s="7"/>
      <c r="D16" s="8" t="s">
        <v>32</v>
      </c>
      <c r="E16" s="8"/>
      <c r="F16" s="19" t="s">
        <v>33</v>
      </c>
      <c r="G16" s="104">
        <v>3</v>
      </c>
      <c r="H16" s="104">
        <v>3</v>
      </c>
      <c r="I16" s="18"/>
    </row>
    <row r="17" spans="1:9" ht="22.95" customHeight="1">
      <c r="A17" s="73"/>
      <c r="B17" s="81"/>
      <c r="C17" s="7"/>
      <c r="D17" s="8" t="s">
        <v>34</v>
      </c>
      <c r="E17" s="8"/>
      <c r="F17" s="19" t="s">
        <v>35</v>
      </c>
      <c r="G17" s="104">
        <v>4</v>
      </c>
      <c r="H17" s="104">
        <v>4</v>
      </c>
      <c r="I17" s="18"/>
    </row>
    <row r="18" spans="1:9" ht="22.95" customHeight="1">
      <c r="A18" s="74"/>
      <c r="B18" s="25"/>
      <c r="C18" s="22"/>
      <c r="D18" s="23" t="s">
        <v>36</v>
      </c>
      <c r="E18" s="23"/>
      <c r="F18" s="24" t="s">
        <v>36</v>
      </c>
      <c r="G18" s="104"/>
      <c r="H18" s="104"/>
      <c r="I18" s="18"/>
    </row>
    <row r="19" spans="1:9" ht="4.5" customHeight="1">
      <c r="A19" s="6"/>
      <c r="B19" s="7"/>
      <c r="C19" s="7"/>
      <c r="D19" s="8"/>
      <c r="E19" s="8"/>
      <c r="F19" s="19"/>
      <c r="G19" s="104"/>
      <c r="H19" s="104"/>
      <c r="I19" s="18"/>
    </row>
    <row r="20" spans="1:9" ht="24.6" customHeight="1">
      <c r="A20" s="73" t="s">
        <v>37</v>
      </c>
      <c r="B20" s="75" t="s">
        <v>38</v>
      </c>
      <c r="C20" s="7"/>
      <c r="D20" s="26" t="s">
        <v>39</v>
      </c>
      <c r="E20" s="26"/>
      <c r="F20" s="20" t="s">
        <v>40</v>
      </c>
      <c r="G20" s="104">
        <v>1</v>
      </c>
      <c r="H20" s="104">
        <v>0</v>
      </c>
      <c r="I20" s="18"/>
    </row>
    <row r="21" spans="1:9" ht="24.6" customHeight="1">
      <c r="A21" s="73"/>
      <c r="B21" s="75"/>
      <c r="C21" s="7"/>
      <c r="D21" s="26" t="s">
        <v>41</v>
      </c>
      <c r="E21" s="26"/>
      <c r="F21" s="20" t="s">
        <v>42</v>
      </c>
      <c r="G21" s="104">
        <v>2</v>
      </c>
      <c r="H21" s="104">
        <v>3</v>
      </c>
      <c r="I21" s="18"/>
    </row>
    <row r="22" spans="1:9" ht="24.6" customHeight="1">
      <c r="A22" s="73"/>
      <c r="B22" s="80" t="s">
        <v>43</v>
      </c>
      <c r="C22" s="7"/>
      <c r="D22" s="26" t="s">
        <v>44</v>
      </c>
      <c r="E22" s="26"/>
      <c r="F22" s="20" t="s">
        <v>45</v>
      </c>
      <c r="G22" s="104">
        <v>3</v>
      </c>
      <c r="H22" s="104">
        <v>5</v>
      </c>
      <c r="I22" s="18"/>
    </row>
    <row r="23" spans="1:9" ht="24.6" customHeight="1">
      <c r="A23" s="73"/>
      <c r="B23" s="80"/>
      <c r="C23" s="7"/>
      <c r="D23" s="26" t="s">
        <v>46</v>
      </c>
      <c r="E23" s="26"/>
      <c r="F23" s="20" t="s">
        <v>47</v>
      </c>
      <c r="G23" s="104">
        <v>4</v>
      </c>
      <c r="H23" s="104">
        <v>10</v>
      </c>
      <c r="I23" s="18"/>
    </row>
    <row r="24" spans="1:9" ht="24.6" customHeight="1">
      <c r="A24" s="21"/>
      <c r="B24" s="82"/>
      <c r="C24" s="22"/>
      <c r="D24" s="23" t="s">
        <v>36</v>
      </c>
      <c r="E24" s="23"/>
      <c r="F24" s="24" t="s">
        <v>36</v>
      </c>
      <c r="G24" s="104"/>
      <c r="H24" s="104"/>
      <c r="I24" s="18"/>
    </row>
    <row r="25" spans="1:9" ht="4.5" customHeight="1">
      <c r="A25" s="6"/>
      <c r="B25" s="7"/>
      <c r="C25" s="7"/>
      <c r="D25" s="8"/>
      <c r="E25" s="8"/>
      <c r="F25" s="19"/>
      <c r="G25" s="104"/>
      <c r="H25" s="104"/>
      <c r="I25" s="18"/>
    </row>
    <row r="26" spans="1:9" ht="22.95" customHeight="1">
      <c r="A26" s="73" t="s">
        <v>48</v>
      </c>
      <c r="B26" s="75" t="s">
        <v>49</v>
      </c>
      <c r="C26" s="7"/>
      <c r="D26" s="26" t="s">
        <v>6</v>
      </c>
      <c r="E26" s="26"/>
      <c r="F26" s="19" t="s">
        <v>17</v>
      </c>
      <c r="G26" s="104">
        <v>1</v>
      </c>
      <c r="H26" s="104">
        <v>0</v>
      </c>
      <c r="I26" s="18"/>
    </row>
    <row r="27" spans="1:9" ht="22.95" customHeight="1">
      <c r="A27" s="73"/>
      <c r="B27" s="75"/>
      <c r="C27" s="7"/>
      <c r="D27" s="26" t="s">
        <v>50</v>
      </c>
      <c r="E27" s="26"/>
      <c r="F27" s="19" t="s">
        <v>51</v>
      </c>
      <c r="G27" s="104">
        <v>2</v>
      </c>
      <c r="H27" s="104">
        <v>1</v>
      </c>
      <c r="I27" s="18"/>
    </row>
    <row r="28" spans="1:9" ht="22.95" customHeight="1">
      <c r="A28" s="73"/>
      <c r="B28" s="78" t="s">
        <v>52</v>
      </c>
      <c r="C28" s="7"/>
      <c r="D28" s="26" t="s">
        <v>53</v>
      </c>
      <c r="E28" s="26"/>
      <c r="F28" s="19" t="s">
        <v>54</v>
      </c>
      <c r="G28" s="104">
        <v>3</v>
      </c>
      <c r="H28" s="104">
        <v>2</v>
      </c>
      <c r="I28" s="18"/>
    </row>
    <row r="29" spans="1:9" ht="22.95" customHeight="1">
      <c r="A29" s="74"/>
      <c r="B29" s="85"/>
      <c r="C29" s="22"/>
      <c r="D29" s="27" t="s">
        <v>55</v>
      </c>
      <c r="E29" s="27"/>
      <c r="F29" s="24" t="s">
        <v>56</v>
      </c>
      <c r="G29" s="104">
        <v>4</v>
      </c>
      <c r="H29" s="104">
        <v>3</v>
      </c>
      <c r="I29" s="18"/>
    </row>
    <row r="30" spans="1:9" ht="4.5" customHeight="1">
      <c r="A30" s="6"/>
      <c r="B30" s="7"/>
      <c r="C30" s="7"/>
      <c r="D30" s="8"/>
      <c r="E30" s="8"/>
      <c r="F30" s="19"/>
      <c r="G30" s="104"/>
      <c r="H30" s="104"/>
      <c r="I30" s="18"/>
    </row>
    <row r="31" spans="1:9" ht="24" customHeight="1">
      <c r="A31" s="73" t="s">
        <v>57</v>
      </c>
      <c r="B31" s="75" t="s">
        <v>58</v>
      </c>
      <c r="C31" s="7"/>
      <c r="D31" s="8" t="s">
        <v>59</v>
      </c>
      <c r="E31" s="8"/>
      <c r="F31" s="19" t="s">
        <v>28</v>
      </c>
      <c r="G31" s="104">
        <v>1</v>
      </c>
      <c r="H31" s="104">
        <v>1</v>
      </c>
      <c r="I31" s="18"/>
    </row>
    <row r="32" spans="1:9" ht="24" customHeight="1">
      <c r="A32" s="73"/>
      <c r="B32" s="75"/>
      <c r="C32" s="7"/>
      <c r="D32" s="8" t="s">
        <v>60</v>
      </c>
      <c r="E32" s="8"/>
      <c r="F32" s="19" t="s">
        <v>30</v>
      </c>
      <c r="G32" s="104">
        <v>2</v>
      </c>
      <c r="H32" s="104">
        <v>2</v>
      </c>
      <c r="I32" s="18"/>
    </row>
    <row r="33" spans="1:9" ht="24" customHeight="1">
      <c r="A33" s="73"/>
      <c r="B33" s="80" t="s">
        <v>61</v>
      </c>
      <c r="C33" s="7"/>
      <c r="D33" s="8" t="s">
        <v>62</v>
      </c>
      <c r="E33" s="8"/>
      <c r="F33" s="19" t="s">
        <v>33</v>
      </c>
      <c r="G33" s="104">
        <v>3</v>
      </c>
      <c r="H33" s="104">
        <v>3</v>
      </c>
      <c r="I33" s="18"/>
    </row>
    <row r="34" spans="1:9" ht="24" customHeight="1">
      <c r="A34" s="73"/>
      <c r="B34" s="80"/>
      <c r="C34" s="7"/>
      <c r="D34" s="8" t="s">
        <v>34</v>
      </c>
      <c r="E34" s="8"/>
      <c r="F34" s="19" t="s">
        <v>35</v>
      </c>
      <c r="G34" s="104">
        <v>4</v>
      </c>
      <c r="H34" s="104">
        <v>4</v>
      </c>
      <c r="I34" s="18"/>
    </row>
    <row r="35" spans="1:9" ht="24" customHeight="1">
      <c r="A35" s="21"/>
      <c r="B35" s="82"/>
      <c r="C35" s="22"/>
      <c r="D35" s="23" t="s">
        <v>63</v>
      </c>
      <c r="E35" s="23"/>
      <c r="F35" s="24" t="s">
        <v>63</v>
      </c>
      <c r="G35" s="104"/>
      <c r="H35" s="104"/>
      <c r="I35" s="18"/>
    </row>
    <row r="36" spans="1:9" ht="4.5" customHeight="1">
      <c r="A36" s="6"/>
      <c r="B36" s="7"/>
      <c r="C36" s="7"/>
      <c r="D36" s="8"/>
      <c r="E36" s="8"/>
      <c r="F36" s="19"/>
      <c r="G36" s="104"/>
      <c r="H36" s="104"/>
      <c r="I36" s="18"/>
    </row>
    <row r="37" spans="1:9" ht="24" customHeight="1">
      <c r="A37" s="83" t="s">
        <v>64</v>
      </c>
      <c r="B37" s="75" t="s">
        <v>65</v>
      </c>
      <c r="C37" s="7"/>
      <c r="D37" s="10" t="s">
        <v>39</v>
      </c>
      <c r="E37" s="10"/>
      <c r="F37" s="20" t="s">
        <v>40</v>
      </c>
      <c r="G37" s="104">
        <v>1</v>
      </c>
      <c r="H37" s="104">
        <v>0</v>
      </c>
      <c r="I37" s="18"/>
    </row>
    <row r="38" spans="1:9" ht="24" customHeight="1">
      <c r="A38" s="83"/>
      <c r="B38" s="75"/>
      <c r="C38" s="7"/>
      <c r="D38" s="10" t="s">
        <v>41</v>
      </c>
      <c r="E38" s="10"/>
      <c r="F38" s="20" t="s">
        <v>42</v>
      </c>
      <c r="G38" s="104">
        <v>2</v>
      </c>
      <c r="H38" s="104">
        <v>3</v>
      </c>
      <c r="I38" s="18"/>
    </row>
    <row r="39" spans="1:9" ht="24" customHeight="1">
      <c r="A39" s="83"/>
      <c r="B39" s="80" t="s">
        <v>66</v>
      </c>
      <c r="C39" s="7"/>
      <c r="D39" s="10" t="s">
        <v>44</v>
      </c>
      <c r="E39" s="10"/>
      <c r="F39" s="20" t="s">
        <v>45</v>
      </c>
      <c r="G39" s="104">
        <v>3</v>
      </c>
      <c r="H39" s="104">
        <v>5</v>
      </c>
      <c r="I39" s="18"/>
    </row>
    <row r="40" spans="1:9" ht="24" customHeight="1">
      <c r="A40" s="83"/>
      <c r="B40" s="81"/>
      <c r="C40" s="7"/>
      <c r="D40" s="10" t="s">
        <v>46</v>
      </c>
      <c r="E40" s="10"/>
      <c r="F40" s="20" t="s">
        <v>47</v>
      </c>
      <c r="G40" s="104">
        <v>4</v>
      </c>
      <c r="H40" s="104">
        <v>10</v>
      </c>
      <c r="I40" s="18"/>
    </row>
    <row r="41" spans="1:9" ht="24" customHeight="1">
      <c r="A41" s="9"/>
      <c r="B41" s="15"/>
      <c r="C41" s="7"/>
      <c r="D41" s="8" t="s">
        <v>63</v>
      </c>
      <c r="E41" s="8"/>
      <c r="F41" s="19" t="s">
        <v>63</v>
      </c>
      <c r="G41" s="104"/>
      <c r="H41" s="104"/>
      <c r="I41" s="18"/>
    </row>
    <row r="42" spans="1:9" ht="3.75" customHeight="1">
      <c r="A42" s="30"/>
      <c r="B42" s="30"/>
      <c r="C42" s="30"/>
      <c r="D42" s="31"/>
      <c r="E42" s="31"/>
      <c r="F42" s="32"/>
      <c r="G42" s="18"/>
      <c r="H42" s="18"/>
      <c r="I42" s="18"/>
    </row>
    <row r="43" spans="1:9" ht="46.5" customHeight="1">
      <c r="A43" s="84" t="s">
        <v>67</v>
      </c>
      <c r="B43" s="84"/>
      <c r="C43" s="84"/>
      <c r="D43" s="84"/>
      <c r="E43" s="16"/>
      <c r="F43" s="28" t="s">
        <v>68</v>
      </c>
      <c r="G43" s="29"/>
      <c r="H43" s="29"/>
      <c r="I43" s="29"/>
    </row>
    <row r="44" spans="1:9" ht="15" customHeight="1">
      <c r="A44" s="11"/>
      <c r="B44" s="11"/>
      <c r="C44" s="11"/>
      <c r="D44" s="12"/>
      <c r="E44" s="12"/>
      <c r="F44" s="12"/>
    </row>
    <row r="45" spans="1:9" ht="15" customHeight="1">
      <c r="A45" s="11"/>
      <c r="B45" s="11"/>
      <c r="C45" s="11"/>
      <c r="D45" s="12"/>
      <c r="E45" s="12"/>
      <c r="F45" s="12"/>
    </row>
    <row r="46" spans="1:9" ht="15" customHeight="1">
      <c r="A46" s="13"/>
      <c r="B46" s="13"/>
      <c r="C46" s="13"/>
    </row>
    <row r="47" spans="1:9" ht="15" customHeight="1">
      <c r="A47" s="13"/>
      <c r="B47" s="13"/>
      <c r="C47" s="13"/>
    </row>
    <row r="48" spans="1:9" s="14" customFormat="1" ht="15" customHeight="1">
      <c r="A48" s="13"/>
      <c r="B48" s="13"/>
      <c r="C48" s="13"/>
    </row>
    <row r="49" spans="1:3" s="14" customFormat="1" ht="13.8">
      <c r="A49" s="13"/>
      <c r="B49" s="13"/>
      <c r="C49" s="13"/>
    </row>
    <row r="50" spans="1:3" s="14" customFormat="1" ht="13.8">
      <c r="A50" s="13"/>
      <c r="B50" s="13"/>
      <c r="C50" s="13"/>
    </row>
  </sheetData>
  <sheetProtection sheet="1" objects="1" scenarios="1"/>
  <mergeCells count="23">
    <mergeCell ref="A37:A40"/>
    <mergeCell ref="B37:B38"/>
    <mergeCell ref="B39:B40"/>
    <mergeCell ref="A43:D43"/>
    <mergeCell ref="A26:A29"/>
    <mergeCell ref="B26:B27"/>
    <mergeCell ref="B28:B29"/>
    <mergeCell ref="A31:A34"/>
    <mergeCell ref="B31:B32"/>
    <mergeCell ref="B33:B35"/>
    <mergeCell ref="A14:A18"/>
    <mergeCell ref="B14:B15"/>
    <mergeCell ref="B16:B17"/>
    <mergeCell ref="A20:A23"/>
    <mergeCell ref="B20:B21"/>
    <mergeCell ref="B22:B24"/>
    <mergeCell ref="A2:B2"/>
    <mergeCell ref="A4:A7"/>
    <mergeCell ref="B4:B5"/>
    <mergeCell ref="B6:B7"/>
    <mergeCell ref="A9:A12"/>
    <mergeCell ref="B9:B10"/>
    <mergeCell ref="B11:B12"/>
  </mergeCells>
  <phoneticPr fontId="1"/>
  <printOptions horizontalCentered="1"/>
  <pageMargins left="0.78740157480314965" right="0.78740157480314965" top="1.1023622047244095" bottom="0.59055118110236227" header="0.51181102362204722" footer="0.51181102362204722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ED78D-BD07-4A02-8DB7-7E1AC89939A9}">
  <sheetPr codeName="Sheet2">
    <tabColor rgb="FFFF0000"/>
    <pageSetUpPr fitToPage="1"/>
  </sheetPr>
  <dimension ref="A1:Z17"/>
  <sheetViews>
    <sheetView showGridLines="0" tabSelected="1" zoomScaleNormal="100" workbookViewId="0"/>
  </sheetViews>
  <sheetFormatPr defaultRowHeight="18"/>
  <cols>
    <col min="1" max="4" width="12" style="33" customWidth="1"/>
    <col min="5" max="5" width="16.19921875" style="33" customWidth="1"/>
    <col min="6" max="8" width="12" style="33" customWidth="1"/>
    <col min="9" max="14" width="9" style="42"/>
    <col min="15" max="23" width="8.69921875" style="34"/>
    <col min="24" max="26" width="9" style="34"/>
    <col min="27" max="16384" width="8.796875" style="33"/>
  </cols>
  <sheetData>
    <row r="1" spans="1:23" ht="36" customHeight="1">
      <c r="A1" s="44" t="s">
        <v>69</v>
      </c>
      <c r="D1" s="45" t="s">
        <v>70</v>
      </c>
    </row>
    <row r="2" spans="1:23" ht="36" customHeight="1" thickBot="1">
      <c r="A2" s="46" t="s">
        <v>71</v>
      </c>
      <c r="C2" s="47"/>
      <c r="D2" s="48" t="s">
        <v>72</v>
      </c>
      <c r="E2" s="47"/>
      <c r="O2" s="34">
        <f>IF(AND(A7&gt;0, B7 &gt; 0, C7 &gt;0, D7&gt;=0), 1, 0)</f>
        <v>0</v>
      </c>
      <c r="P2" s="34" t="s">
        <v>140</v>
      </c>
    </row>
    <row r="3" spans="1:23" ht="18.600000000000001" thickTop="1">
      <c r="A3" s="89" t="s">
        <v>73</v>
      </c>
      <c r="B3" s="89" t="s">
        <v>74</v>
      </c>
      <c r="C3" s="89" t="s">
        <v>75</v>
      </c>
      <c r="D3" s="91" t="s">
        <v>76</v>
      </c>
      <c r="E3" s="93" t="s">
        <v>77</v>
      </c>
      <c r="G3" s="49" t="s">
        <v>78</v>
      </c>
      <c r="O3" s="34">
        <f>IF(AND(A12&gt;0, B12&gt;0, IF(B12&gt;1, C12&gt;0, TRUE), IF(B12&gt;1, D12&gt;0, TRUE), E12&gt;0, IF(E12&gt;1, F12&gt;0, TRUE),IF(E12&gt;1, G12&gt;0, TRUE)), 1, 0)</f>
        <v>0</v>
      </c>
      <c r="P3" s="34" t="s">
        <v>79</v>
      </c>
    </row>
    <row r="4" spans="1:23" ht="18.600000000000001" thickBot="1">
      <c r="A4" s="90"/>
      <c r="B4" s="90"/>
      <c r="C4" s="90"/>
      <c r="D4" s="92"/>
      <c r="E4" s="94"/>
      <c r="F4" s="50"/>
      <c r="G4" s="51" t="s">
        <v>144</v>
      </c>
      <c r="H4" s="50"/>
      <c r="I4" s="43"/>
      <c r="J4" s="43"/>
      <c r="K4" s="43"/>
      <c r="O4" s="105">
        <f>IF(O2, C7/(B7/100)/(B7/100), 0)</f>
        <v>0</v>
      </c>
      <c r="P4" s="34" t="s">
        <v>80</v>
      </c>
      <c r="Q4" s="34" t="s">
        <v>81</v>
      </c>
      <c r="R4" s="34" t="s">
        <v>82</v>
      </c>
      <c r="S4" s="34" t="s">
        <v>83</v>
      </c>
      <c r="T4" s="34" t="s">
        <v>84</v>
      </c>
      <c r="U4" s="34" t="s">
        <v>85</v>
      </c>
      <c r="V4" s="34" t="s">
        <v>86</v>
      </c>
      <c r="W4" s="34" t="s">
        <v>87</v>
      </c>
    </row>
    <row r="5" spans="1:23" ht="18.600000000000001" thickTop="1">
      <c r="A5" s="95" t="s">
        <v>88</v>
      </c>
      <c r="B5" s="95" t="s">
        <v>89</v>
      </c>
      <c r="C5" s="95" t="s">
        <v>90</v>
      </c>
      <c r="D5" s="52" t="s">
        <v>91</v>
      </c>
      <c r="E5" s="94"/>
      <c r="F5" s="50"/>
      <c r="G5" s="86" t="str">
        <f>IF(AND(O2, O3), IF(O7 &lt; 5, 5, IF(O7 &gt; 20, 20, O7)), "")</f>
        <v/>
      </c>
      <c r="O5" s="34">
        <f>SUM(Q5:W5)</f>
        <v>0</v>
      </c>
      <c r="P5" s="34" t="s">
        <v>92</v>
      </c>
      <c r="Q5" s="34">
        <f>IFERROR(VLOOKUP(A12, '①WLAQ_CRF (questionnaire) '!G4:H7, 2, FALSE), 0)</f>
        <v>0</v>
      </c>
      <c r="R5" s="34">
        <f>IFERROR(VLOOKUP(B12, '①WLAQ_CRF (questionnaire) '!G9:H12, 2, FALSE), 0)</f>
        <v>0</v>
      </c>
      <c r="S5" s="34">
        <f>IF(OR(B12=2,B12=3,B12=4), VLOOKUP(C12, '①WLAQ_CRF (questionnaire) '!G14:H17, 2, FALSE), 0)</f>
        <v>0</v>
      </c>
      <c r="T5" s="34">
        <f>IF(OR(B12=2,B12=3,B12=4), VLOOKUP(D12, '①WLAQ_CRF (questionnaire) '!G20:H23, 2, FALSE), 0)</f>
        <v>0</v>
      </c>
      <c r="U5" s="34">
        <f>IFERROR(VLOOKUP(E12, '①WLAQ_CRF (questionnaire) '!G26:H29, 2, FALSE), 0)</f>
        <v>0</v>
      </c>
      <c r="V5" s="34">
        <f>IF(OR(E12=2,E12=3,E12=4), VLOOKUP(F12, '①WLAQ_CRF (questionnaire) '!G31:H34, 2, FALSE), 0)</f>
        <v>0</v>
      </c>
      <c r="W5" s="34">
        <f>IF(OR(E12=2,E12=3,E12=4), VLOOKUP(G12, '①WLAQ_CRF (questionnaire) '!G37:H40, 2, FALSE), 0)</f>
        <v>0</v>
      </c>
    </row>
    <row r="6" spans="1:23" ht="18.600000000000001" thickBot="1">
      <c r="A6" s="96"/>
      <c r="B6" s="96"/>
      <c r="C6" s="96"/>
      <c r="D6" s="53" t="s">
        <v>93</v>
      </c>
      <c r="E6" s="94"/>
      <c r="G6" s="87"/>
    </row>
    <row r="7" spans="1:23" ht="36" customHeight="1" thickTop="1" thickBot="1">
      <c r="A7" s="36"/>
      <c r="B7" s="36"/>
      <c r="C7" s="36"/>
      <c r="D7" s="37"/>
      <c r="E7" s="39" t="str">
        <f>H12</f>
        <v/>
      </c>
      <c r="G7" s="88"/>
      <c r="O7" s="34">
        <f>(59.96 - 0.23*A7 + 7.39*D7 -0.79*O4 + 0.33*O5)/3.5</f>
        <v>17.131428571428572</v>
      </c>
      <c r="P7" s="34" t="s">
        <v>94</v>
      </c>
    </row>
    <row r="8" spans="1:23" ht="15" customHeight="1" thickTop="1">
      <c r="A8" s="54" t="s">
        <v>95</v>
      </c>
      <c r="B8" s="54" t="s">
        <v>95</v>
      </c>
      <c r="C8" s="54" t="s">
        <v>95</v>
      </c>
      <c r="D8" s="54" t="s">
        <v>95</v>
      </c>
      <c r="E8" s="54"/>
    </row>
    <row r="9" spans="1:23">
      <c r="A9" s="55" t="s">
        <v>96</v>
      </c>
      <c r="B9" s="56" t="s">
        <v>97</v>
      </c>
      <c r="C9" s="56" t="s">
        <v>98</v>
      </c>
      <c r="D9" s="56" t="s">
        <v>99</v>
      </c>
      <c r="E9" s="56" t="s">
        <v>100</v>
      </c>
      <c r="G9" s="56" t="s">
        <v>100</v>
      </c>
    </row>
    <row r="10" spans="1:23" ht="18.600000000000001" thickBot="1"/>
    <row r="11" spans="1:23" ht="19.2" thickTop="1" thickBot="1">
      <c r="A11" s="57" t="s">
        <v>101</v>
      </c>
      <c r="B11" s="57" t="s">
        <v>102</v>
      </c>
      <c r="C11" s="57" t="s">
        <v>103</v>
      </c>
      <c r="D11" s="57" t="s">
        <v>104</v>
      </c>
      <c r="E11" s="57" t="s">
        <v>105</v>
      </c>
      <c r="F11" s="57" t="s">
        <v>106</v>
      </c>
      <c r="G11" s="58" t="s">
        <v>107</v>
      </c>
      <c r="H11" s="59" t="s">
        <v>92</v>
      </c>
    </row>
    <row r="12" spans="1:23" ht="36" customHeight="1" thickTop="1" thickBot="1">
      <c r="A12" s="36"/>
      <c r="B12" s="36"/>
      <c r="C12" s="36"/>
      <c r="D12" s="36"/>
      <c r="E12" s="36"/>
      <c r="F12" s="36"/>
      <c r="G12" s="37"/>
      <c r="H12" s="39" t="str">
        <f>IF(O3, O5, "")</f>
        <v/>
      </c>
    </row>
    <row r="13" spans="1:23" ht="15" customHeight="1" thickTop="1">
      <c r="A13" s="54" t="s">
        <v>95</v>
      </c>
      <c r="B13" s="54" t="s">
        <v>95</v>
      </c>
      <c r="C13" s="54" t="s">
        <v>95</v>
      </c>
      <c r="D13" s="54" t="s">
        <v>95</v>
      </c>
      <c r="E13" s="54" t="s">
        <v>95</v>
      </c>
      <c r="F13" s="54" t="s">
        <v>95</v>
      </c>
      <c r="G13" s="54" t="s">
        <v>95</v>
      </c>
    </row>
    <row r="14" spans="1:23">
      <c r="A14" s="55" t="s">
        <v>108</v>
      </c>
      <c r="B14" s="56" t="s">
        <v>108</v>
      </c>
      <c r="C14" s="56" t="s">
        <v>108</v>
      </c>
      <c r="D14" s="56" t="s">
        <v>108</v>
      </c>
      <c r="E14" s="56" t="s">
        <v>108</v>
      </c>
      <c r="F14" s="56" t="s">
        <v>108</v>
      </c>
      <c r="G14" s="56" t="s">
        <v>108</v>
      </c>
      <c r="H14" s="56" t="s">
        <v>100</v>
      </c>
    </row>
    <row r="15" spans="1:23" ht="12" customHeight="1"/>
    <row r="16" spans="1:23">
      <c r="A16" s="33" t="s">
        <v>109</v>
      </c>
    </row>
    <row r="17" spans="1:1">
      <c r="A17" s="33" t="s">
        <v>110</v>
      </c>
    </row>
  </sheetData>
  <sheetProtection sheet="1" objects="1" scenarios="1"/>
  <mergeCells count="9">
    <mergeCell ref="G5:G7"/>
    <mergeCell ref="A3:A4"/>
    <mergeCell ref="B3:B4"/>
    <mergeCell ref="C3:C4"/>
    <mergeCell ref="D3:D4"/>
    <mergeCell ref="E3:E6"/>
    <mergeCell ref="A5:A6"/>
    <mergeCell ref="B5:B6"/>
    <mergeCell ref="C5:C6"/>
  </mergeCells>
  <phoneticPr fontId="1"/>
  <dataValidations count="4">
    <dataValidation type="list" allowBlank="1" showInputMessage="1" showErrorMessage="1" sqref="D7" xr:uid="{C20F9247-C615-447A-B223-B2E8001A605F}">
      <formula1>"0,1"</formula1>
    </dataValidation>
    <dataValidation type="list" allowBlank="1" showInputMessage="1" showErrorMessage="1" sqref="C12:D12 F12:G12" xr:uid="{DDE99BD8-E085-438F-943B-63FA0775CF99}">
      <formula1>"1,2,3,4,N/A"</formula1>
    </dataValidation>
    <dataValidation type="list" allowBlank="1" showInputMessage="1" showErrorMessage="1" sqref="B12 E12" xr:uid="{22461DE7-9C3A-4EDB-9301-6D857775E4A9}">
      <formula1>"1,2,3,4"</formula1>
    </dataValidation>
    <dataValidation type="list" allowBlank="1" showInputMessage="1" showErrorMessage="1" sqref="A12" xr:uid="{DFD2FBA7-7480-4C06-A61F-62EC327E0511}">
      <formula1>"1, 2, 3, 4"</formula1>
    </dataValidation>
  </dataValidation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09F1A-E0C3-4C17-B19C-62AB55A6F051}">
  <sheetPr codeName="Sheet4">
    <tabColor rgb="FF008000"/>
    <pageSetUpPr fitToPage="1"/>
  </sheetPr>
  <dimension ref="A1:Z17"/>
  <sheetViews>
    <sheetView showGridLines="0" zoomScaleNormal="100" workbookViewId="0"/>
  </sheetViews>
  <sheetFormatPr defaultRowHeight="18"/>
  <cols>
    <col min="1" max="4" width="12" style="33" customWidth="1"/>
    <col min="5" max="5" width="16.19921875" style="33" customWidth="1"/>
    <col min="6" max="12" width="12" style="33" customWidth="1"/>
    <col min="13" max="13" width="5.59765625" style="33" customWidth="1"/>
    <col min="14" max="14" width="13.5" style="33" customWidth="1"/>
    <col min="15" max="15" width="8.5" style="34" customWidth="1"/>
    <col min="16" max="26" width="8.69921875" style="34"/>
    <col min="27" max="16384" width="8.796875" style="33"/>
  </cols>
  <sheetData>
    <row r="1" spans="1:23" ht="36" customHeight="1">
      <c r="A1" s="46" t="s">
        <v>111</v>
      </c>
      <c r="F1" s="45" t="s">
        <v>70</v>
      </c>
      <c r="H1" s="60"/>
      <c r="O1" s="34">
        <f>IF(AND(A7&gt;0, B7 &gt; 0, C7 &gt;0, D7&gt;=0), 1, 0)</f>
        <v>0</v>
      </c>
      <c r="P1" s="34" t="s">
        <v>141</v>
      </c>
    </row>
    <row r="2" spans="1:23" ht="36" customHeight="1" thickBot="1">
      <c r="A2" s="46" t="s">
        <v>130</v>
      </c>
      <c r="D2" s="60"/>
      <c r="E2" s="47"/>
      <c r="F2" s="99" t="s">
        <v>150</v>
      </c>
      <c r="G2" s="99"/>
      <c r="H2" s="99"/>
      <c r="I2" s="99"/>
      <c r="J2" s="99"/>
      <c r="K2" s="99"/>
      <c r="L2" s="99"/>
      <c r="M2" s="99"/>
      <c r="N2" s="99"/>
      <c r="O2" s="34">
        <f>IF(AND(G7&gt;0, I7&gt;0, J7&gt;0, K7&gt;0), 1, 0)</f>
        <v>0</v>
      </c>
      <c r="P2" s="34" t="s">
        <v>142</v>
      </c>
    </row>
    <row r="3" spans="1:23" ht="18.600000000000001" thickTop="1">
      <c r="A3" s="89" t="s">
        <v>73</v>
      </c>
      <c r="B3" s="89" t="s">
        <v>74</v>
      </c>
      <c r="C3" s="89" t="s">
        <v>75</v>
      </c>
      <c r="D3" s="89" t="s">
        <v>76</v>
      </c>
      <c r="E3" s="93" t="s">
        <v>77</v>
      </c>
      <c r="F3" s="100" t="s">
        <v>112</v>
      </c>
      <c r="G3" s="100"/>
      <c r="H3" s="100"/>
      <c r="I3" s="100"/>
      <c r="J3" s="100"/>
      <c r="K3" s="100"/>
      <c r="L3" s="100"/>
      <c r="N3" s="62" t="s">
        <v>78</v>
      </c>
      <c r="O3" s="34">
        <f>IF(AND(A12&gt;0, B12&gt;0, IF(B12&gt;1, C12&gt;0, TRUE), IF(B12&gt;1, D12&gt;0, TRUE), E12&gt;0, IF(E12&gt;1, F12&gt;0, TRUE),IF(E12&gt;1, G12&gt;0, TRUE)), 1, 0)</f>
        <v>0</v>
      </c>
      <c r="P3" s="34" t="s">
        <v>79</v>
      </c>
    </row>
    <row r="4" spans="1:23" ht="18.600000000000001" thickBot="1">
      <c r="A4" s="90"/>
      <c r="B4" s="90"/>
      <c r="C4" s="90"/>
      <c r="D4" s="90"/>
      <c r="E4" s="94"/>
      <c r="F4" s="97" t="s">
        <v>113</v>
      </c>
      <c r="G4" s="101" t="s">
        <v>114</v>
      </c>
      <c r="H4" s="101"/>
      <c r="I4" s="101"/>
      <c r="J4" s="101" t="s">
        <v>115</v>
      </c>
      <c r="K4" s="101"/>
      <c r="L4" s="94" t="s">
        <v>116</v>
      </c>
      <c r="M4" s="50"/>
      <c r="N4" s="69" t="s">
        <v>144</v>
      </c>
      <c r="O4" s="105">
        <f>IF(O1, C7/(B7/100)/(B7/100), 0)</f>
        <v>0</v>
      </c>
      <c r="P4" s="34" t="s">
        <v>80</v>
      </c>
      <c r="Q4" s="34" t="s">
        <v>81</v>
      </c>
      <c r="R4" s="34" t="s">
        <v>82</v>
      </c>
      <c r="S4" s="34" t="s">
        <v>83</v>
      </c>
      <c r="T4" s="34" t="s">
        <v>84</v>
      </c>
      <c r="U4" s="34" t="s">
        <v>85</v>
      </c>
      <c r="V4" s="34" t="s">
        <v>86</v>
      </c>
      <c r="W4" s="34" t="s">
        <v>87</v>
      </c>
    </row>
    <row r="5" spans="1:23" ht="18.600000000000001" thickTop="1">
      <c r="A5" s="95" t="s">
        <v>88</v>
      </c>
      <c r="B5" s="95" t="s">
        <v>89</v>
      </c>
      <c r="C5" s="95" t="s">
        <v>90</v>
      </c>
      <c r="D5" s="64" t="s">
        <v>91</v>
      </c>
      <c r="E5" s="94"/>
      <c r="F5" s="97"/>
      <c r="G5" s="65" t="s">
        <v>117</v>
      </c>
      <c r="H5" s="65" t="s">
        <v>118</v>
      </c>
      <c r="I5" s="65" t="s">
        <v>119</v>
      </c>
      <c r="J5" s="97" t="s">
        <v>117</v>
      </c>
      <c r="K5" s="97" t="s">
        <v>120</v>
      </c>
      <c r="L5" s="94"/>
      <c r="M5" s="50"/>
      <c r="N5" s="86" t="str">
        <f>IF(AND(O1&gt;0, O2&gt;0, O3&gt;0), IF(O7 &lt; 5, 5, IF(O7 &gt; 20, 20, O7)), "")</f>
        <v/>
      </c>
      <c r="O5" s="34">
        <f>SUM(Q5:W5)</f>
        <v>0</v>
      </c>
      <c r="P5" s="34" t="s">
        <v>92</v>
      </c>
      <c r="Q5" s="34">
        <f>IFERROR(VLOOKUP(A12, '①WLAQ_CRF (questionnaire) '!G4:H7, 2, FALSE), 0)</f>
        <v>0</v>
      </c>
      <c r="R5" s="34">
        <f>IFERROR(VLOOKUP(B12, '①WLAQ_CRF (questionnaire) '!G9:H12, 2, FALSE), 0)</f>
        <v>0</v>
      </c>
      <c r="S5" s="34">
        <f>IF(OR(B12=2,B12=3,B12=4), VLOOKUP(C12, '①WLAQ_CRF (questionnaire) '!G14:H17, 2, FALSE), 0)</f>
        <v>0</v>
      </c>
      <c r="T5" s="34">
        <f>IF(OR(B12=2,B12=3,B12=4), VLOOKUP(D12, '①WLAQ_CRF (questionnaire) '!G20:H23, 2, FALSE), 0)</f>
        <v>0</v>
      </c>
      <c r="U5" s="34">
        <f>IFERROR(VLOOKUP(E12, '①WLAQ_CRF (questionnaire) '!G26:H29, 2, FALSE), 0)</f>
        <v>0</v>
      </c>
      <c r="V5" s="34">
        <f>IF(OR(E12=2,E12=3,E12=4), VLOOKUP(F12, '①WLAQ_CRF (questionnaire) '!G31:H34, 2, FALSE), 0)</f>
        <v>0</v>
      </c>
      <c r="W5" s="34">
        <f>IF(OR(E12=2,E12=3,E12=4), VLOOKUP(G12, '①WLAQ_CRF (questionnaire) '!G37:H40, 2, FALSE), 0)</f>
        <v>0</v>
      </c>
    </row>
    <row r="6" spans="1:23" ht="18.600000000000001" thickBot="1">
      <c r="A6" s="95"/>
      <c r="B6" s="103"/>
      <c r="C6" s="103"/>
      <c r="D6" s="70" t="s">
        <v>93</v>
      </c>
      <c r="E6" s="94"/>
      <c r="F6" s="98"/>
      <c r="G6" s="71" t="s">
        <v>121</v>
      </c>
      <c r="H6" s="71" t="s">
        <v>122</v>
      </c>
      <c r="I6" s="71" t="s">
        <v>123</v>
      </c>
      <c r="J6" s="98"/>
      <c r="K6" s="98"/>
      <c r="L6" s="102"/>
      <c r="N6" s="87"/>
      <c r="O6" s="34">
        <f>I7-G7+J7-K7</f>
        <v>0</v>
      </c>
      <c r="P6" s="34" t="s">
        <v>116</v>
      </c>
    </row>
    <row r="7" spans="1:23" ht="36" customHeight="1" thickTop="1" thickBot="1">
      <c r="A7" s="38"/>
      <c r="B7" s="38"/>
      <c r="C7" s="38"/>
      <c r="D7" s="38"/>
      <c r="E7" s="40" t="str">
        <f>H12</f>
        <v/>
      </c>
      <c r="F7" s="38"/>
      <c r="G7" s="38"/>
      <c r="H7" s="38"/>
      <c r="I7" s="38"/>
      <c r="J7" s="38"/>
      <c r="K7" s="38"/>
      <c r="L7" s="41" t="str">
        <f>IF(O2, O6, "")</f>
        <v/>
      </c>
      <c r="N7" s="88"/>
      <c r="O7" s="34">
        <f>(64.22 - 0.23*A7 + 5.74*D7 - 0.57*O4 + 0.19*O5 - 0.18*O6)/3.5</f>
        <v>18.348571428571429</v>
      </c>
      <c r="P7" s="34" t="s">
        <v>94</v>
      </c>
    </row>
    <row r="8" spans="1:23" ht="15" customHeight="1" thickTop="1">
      <c r="A8" s="54" t="s">
        <v>95</v>
      </c>
      <c r="B8" s="54" t="s">
        <v>95</v>
      </c>
      <c r="C8" s="54" t="s">
        <v>95</v>
      </c>
      <c r="D8" s="54" t="s">
        <v>95</v>
      </c>
      <c r="E8" s="54"/>
      <c r="F8" s="54" t="s">
        <v>95</v>
      </c>
      <c r="G8" s="54" t="s">
        <v>95</v>
      </c>
      <c r="H8" s="54" t="s">
        <v>95</v>
      </c>
      <c r="I8" s="54" t="s">
        <v>95</v>
      </c>
      <c r="J8" s="54" t="s">
        <v>95</v>
      </c>
      <c r="K8" s="54" t="s">
        <v>95</v>
      </c>
      <c r="L8" s="54"/>
    </row>
    <row r="9" spans="1:23" ht="15" customHeight="1">
      <c r="A9" s="55" t="s">
        <v>96</v>
      </c>
      <c r="B9" s="56" t="s">
        <v>97</v>
      </c>
      <c r="C9" s="56" t="s">
        <v>98</v>
      </c>
      <c r="D9" s="56" t="s">
        <v>99</v>
      </c>
      <c r="E9" s="56" t="s">
        <v>100</v>
      </c>
      <c r="F9" s="56" t="s">
        <v>124</v>
      </c>
      <c r="G9" s="56" t="s">
        <v>125</v>
      </c>
      <c r="H9" s="56" t="s">
        <v>126</v>
      </c>
      <c r="I9" s="56" t="s">
        <v>127</v>
      </c>
      <c r="J9" s="56" t="s">
        <v>128</v>
      </c>
      <c r="K9" s="56" t="s">
        <v>129</v>
      </c>
      <c r="L9" s="56" t="s">
        <v>100</v>
      </c>
      <c r="N9" s="56" t="s">
        <v>100</v>
      </c>
    </row>
    <row r="10" spans="1:23" ht="18.600000000000001" thickBot="1"/>
    <row r="11" spans="1:23" ht="19.2" thickTop="1" thickBot="1">
      <c r="A11" s="57" t="s">
        <v>101</v>
      </c>
      <c r="B11" s="57" t="s">
        <v>102</v>
      </c>
      <c r="C11" s="57" t="s">
        <v>103</v>
      </c>
      <c r="D11" s="57" t="s">
        <v>104</v>
      </c>
      <c r="E11" s="57" t="s">
        <v>105</v>
      </c>
      <c r="F11" s="57" t="s">
        <v>106</v>
      </c>
      <c r="G11" s="57" t="s">
        <v>107</v>
      </c>
      <c r="H11" s="68" t="s">
        <v>92</v>
      </c>
    </row>
    <row r="12" spans="1:23" ht="36" customHeight="1" thickTop="1" thickBot="1">
      <c r="A12" s="35"/>
      <c r="B12" s="35"/>
      <c r="C12" s="35"/>
      <c r="D12" s="35"/>
      <c r="E12" s="35"/>
      <c r="F12" s="35"/>
      <c r="G12" s="35"/>
      <c r="H12" s="39" t="str">
        <f>IF(O3, O5, "")</f>
        <v/>
      </c>
    </row>
    <row r="13" spans="1:23" ht="15" customHeight="1" thickTop="1">
      <c r="A13" s="54" t="s">
        <v>95</v>
      </c>
      <c r="B13" s="54" t="s">
        <v>95</v>
      </c>
      <c r="C13" s="54" t="s">
        <v>95</v>
      </c>
      <c r="D13" s="54" t="s">
        <v>95</v>
      </c>
      <c r="E13" s="54" t="s">
        <v>95</v>
      </c>
      <c r="F13" s="54" t="s">
        <v>95</v>
      </c>
      <c r="G13" s="54" t="s">
        <v>95</v>
      </c>
    </row>
    <row r="14" spans="1:23">
      <c r="A14" s="55" t="s">
        <v>108</v>
      </c>
      <c r="B14" s="56" t="s">
        <v>108</v>
      </c>
      <c r="C14" s="56" t="s">
        <v>108</v>
      </c>
      <c r="D14" s="56" t="s">
        <v>108</v>
      </c>
      <c r="E14" s="56" t="s">
        <v>108</v>
      </c>
      <c r="F14" s="56" t="s">
        <v>108</v>
      </c>
      <c r="G14" s="56" t="s">
        <v>108</v>
      </c>
      <c r="H14" s="56" t="s">
        <v>100</v>
      </c>
    </row>
    <row r="15" spans="1:23" ht="12" customHeight="1"/>
    <row r="16" spans="1:23">
      <c r="A16" s="33" t="s">
        <v>109</v>
      </c>
    </row>
    <row r="17" spans="1:1">
      <c r="A17" s="33" t="s">
        <v>110</v>
      </c>
    </row>
  </sheetData>
  <sheetProtection sheet="1" objects="1" scenarios="1"/>
  <mergeCells count="17">
    <mergeCell ref="J5:J6"/>
    <mergeCell ref="K5:K6"/>
    <mergeCell ref="F2:N2"/>
    <mergeCell ref="N5:N7"/>
    <mergeCell ref="A3:A4"/>
    <mergeCell ref="B3:B4"/>
    <mergeCell ref="C3:C4"/>
    <mergeCell ref="D3:D4"/>
    <mergeCell ref="E3:E6"/>
    <mergeCell ref="F3:L3"/>
    <mergeCell ref="F4:F6"/>
    <mergeCell ref="G4:I4"/>
    <mergeCell ref="J4:K4"/>
    <mergeCell ref="L4:L6"/>
    <mergeCell ref="A5:A6"/>
    <mergeCell ref="B5:B6"/>
    <mergeCell ref="C5:C6"/>
  </mergeCells>
  <phoneticPr fontId="1"/>
  <dataValidations count="4">
    <dataValidation type="list" allowBlank="1" showInputMessage="1" showErrorMessage="1" sqref="D7" xr:uid="{D086C849-6E09-41DE-802A-9F44673A69AE}">
      <formula1>"0,1"</formula1>
    </dataValidation>
    <dataValidation type="list" allowBlank="1" showInputMessage="1" showErrorMessage="1" sqref="A12" xr:uid="{BE451FB7-0CDD-4AC1-A34A-8E845EE713F2}">
      <formula1>"1, 2, 3, 4"</formula1>
    </dataValidation>
    <dataValidation type="list" allowBlank="1" showInputMessage="1" showErrorMessage="1" sqref="B12 E12" xr:uid="{8881C176-00EC-4E8B-A6A4-631A8B475BBE}">
      <formula1>"1,2,3,4"</formula1>
    </dataValidation>
    <dataValidation type="list" allowBlank="1" showInputMessage="1" showErrorMessage="1" sqref="C12:D12 F12:G12" xr:uid="{9069F540-709D-40F5-A7E1-F5C583974D0D}">
      <formula1>"1,2,3,4,N/A"</formula1>
    </dataValidation>
  </dataValidations>
  <pageMargins left="0.7" right="0.7" top="0.75" bottom="0.75" header="0.3" footer="0.3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3126-CBAF-4C6D-8887-FB68AB1396E9}">
  <sheetPr codeName="Sheet5">
    <tabColor theme="9" tint="0.79998168889431442"/>
    <pageSetUpPr fitToPage="1"/>
  </sheetPr>
  <dimension ref="A1:Z17"/>
  <sheetViews>
    <sheetView showGridLines="0" zoomScaleNormal="100" workbookViewId="0"/>
  </sheetViews>
  <sheetFormatPr defaultRowHeight="18"/>
  <cols>
    <col min="1" max="4" width="12" style="33" customWidth="1"/>
    <col min="5" max="5" width="16.19921875" style="33" customWidth="1"/>
    <col min="6" max="12" width="12" style="33" customWidth="1"/>
    <col min="13" max="13" width="5.59765625" style="33" customWidth="1"/>
    <col min="14" max="14" width="13.5" style="33" customWidth="1"/>
    <col min="15" max="26" width="8.69921875" style="34"/>
    <col min="27" max="16384" width="8.796875" style="33"/>
  </cols>
  <sheetData>
    <row r="1" spans="1:23" ht="36" customHeight="1">
      <c r="A1" s="46" t="s">
        <v>111</v>
      </c>
      <c r="G1" s="45" t="s">
        <v>70</v>
      </c>
      <c r="H1" s="60"/>
      <c r="O1" s="34">
        <f>IF(AND(A7&gt;0, B7 &gt; 0, C7 &gt;0, D7&gt;=0), 1, 0)</f>
        <v>0</v>
      </c>
      <c r="P1" s="34" t="s">
        <v>141</v>
      </c>
    </row>
    <row r="2" spans="1:23" ht="36" customHeight="1" thickBot="1">
      <c r="A2" s="46" t="s">
        <v>130</v>
      </c>
      <c r="D2" s="60"/>
      <c r="E2" s="61" t="s">
        <v>131</v>
      </c>
      <c r="G2" s="99" t="s">
        <v>151</v>
      </c>
      <c r="H2" s="99"/>
      <c r="I2" s="99"/>
      <c r="J2" s="99"/>
      <c r="K2" s="99"/>
      <c r="L2" s="99"/>
      <c r="M2" s="99"/>
      <c r="N2" s="99"/>
      <c r="O2" s="34">
        <f>IF(AND(G7&gt;0, I7&gt;0, J7&gt;0, K7&gt;0), 1, 0)</f>
        <v>0</v>
      </c>
      <c r="P2" s="34" t="s">
        <v>142</v>
      </c>
    </row>
    <row r="3" spans="1:23" ht="18.600000000000001" thickTop="1">
      <c r="A3" s="89" t="s">
        <v>73</v>
      </c>
      <c r="B3" s="89" t="s">
        <v>74</v>
      </c>
      <c r="C3" s="89" t="s">
        <v>75</v>
      </c>
      <c r="D3" s="89" t="s">
        <v>76</v>
      </c>
      <c r="E3" s="93" t="s">
        <v>77</v>
      </c>
      <c r="F3" s="100" t="s">
        <v>112</v>
      </c>
      <c r="G3" s="100"/>
      <c r="H3" s="100"/>
      <c r="I3" s="100"/>
      <c r="J3" s="100"/>
      <c r="K3" s="100"/>
      <c r="L3" s="100"/>
      <c r="N3" s="62" t="s">
        <v>78</v>
      </c>
      <c r="O3" s="34">
        <f>IF(AND(A12&gt;0, B12&gt;0, IF(B12&gt;1, C12&gt;0, TRUE), IF(B12&gt;1, D12&gt;0, TRUE), E12&gt;0, IF(E12&gt;1, F12&gt;0, TRUE),IF(E12&gt;1, G12&gt;0, TRUE)), 1, 0)</f>
        <v>0</v>
      </c>
      <c r="P3" s="34" t="s">
        <v>143</v>
      </c>
    </row>
    <row r="4" spans="1:23" ht="18.600000000000001" thickBot="1">
      <c r="A4" s="90"/>
      <c r="B4" s="90"/>
      <c r="C4" s="90"/>
      <c r="D4" s="90"/>
      <c r="E4" s="94"/>
      <c r="F4" s="97" t="s">
        <v>113</v>
      </c>
      <c r="G4" s="101" t="s">
        <v>114</v>
      </c>
      <c r="H4" s="101"/>
      <c r="I4" s="101"/>
      <c r="J4" s="101" t="s">
        <v>115</v>
      </c>
      <c r="K4" s="101"/>
      <c r="L4" s="94" t="s">
        <v>116</v>
      </c>
      <c r="M4" s="50"/>
      <c r="N4" s="63" t="s">
        <v>144</v>
      </c>
      <c r="O4" s="105">
        <f>IF(O1, C7/(B7/100)/(B7/100), 0)</f>
        <v>0</v>
      </c>
      <c r="P4" s="34" t="s">
        <v>80</v>
      </c>
      <c r="Q4" s="34" t="s">
        <v>81</v>
      </c>
      <c r="R4" s="34" t="s">
        <v>82</v>
      </c>
      <c r="S4" s="34" t="s">
        <v>83</v>
      </c>
      <c r="T4" s="34" t="s">
        <v>84</v>
      </c>
      <c r="U4" s="34" t="s">
        <v>85</v>
      </c>
      <c r="V4" s="34" t="s">
        <v>86</v>
      </c>
      <c r="W4" s="34" t="s">
        <v>87</v>
      </c>
    </row>
    <row r="5" spans="1:23" ht="18.600000000000001" thickTop="1">
      <c r="A5" s="95" t="s">
        <v>88</v>
      </c>
      <c r="B5" s="95" t="s">
        <v>89</v>
      </c>
      <c r="C5" s="95" t="s">
        <v>90</v>
      </c>
      <c r="D5" s="64" t="s">
        <v>91</v>
      </c>
      <c r="E5" s="94"/>
      <c r="F5" s="97"/>
      <c r="G5" s="65" t="s">
        <v>117</v>
      </c>
      <c r="H5" s="65" t="s">
        <v>118</v>
      </c>
      <c r="I5" s="65" t="s">
        <v>119</v>
      </c>
      <c r="J5" s="97" t="s">
        <v>117</v>
      </c>
      <c r="K5" s="97" t="s">
        <v>120</v>
      </c>
      <c r="L5" s="94"/>
      <c r="M5" s="50"/>
      <c r="N5" s="86" t="str">
        <f>IF(AND(O1&gt;0,O2&gt;0, O3&gt;0),  IF(O11 &lt; 5, 5, IF(O11 &gt; 20, 20, O11)), "")</f>
        <v/>
      </c>
      <c r="O5" s="34">
        <f>SUM(Q5:W5)</f>
        <v>0</v>
      </c>
      <c r="P5" s="34" t="s">
        <v>92</v>
      </c>
      <c r="Q5" s="34">
        <f>IFERROR(VLOOKUP(A12, '①WLAQ_CRF (questionnaire) '!G4:H7, 2, FALSE), 0)</f>
        <v>0</v>
      </c>
      <c r="R5" s="34">
        <f>IFERROR(VLOOKUP(B12, '①WLAQ_CRF (questionnaire) '!G9:H12, 2, FALSE), 0)</f>
        <v>0</v>
      </c>
      <c r="S5" s="34">
        <f>IF(OR(B12=2,B12=3,B12=4), VLOOKUP(C12, '①WLAQ_CRF (questionnaire) '!G14:H17, 2, FALSE), 0)</f>
        <v>0</v>
      </c>
      <c r="T5" s="34">
        <f>IF(OR(B12=2,B12=3,B12=4), VLOOKUP(D12, '①WLAQ_CRF (questionnaire) '!G20:H23, 2, FALSE), 0)</f>
        <v>0</v>
      </c>
      <c r="U5" s="34">
        <f>IFERROR(VLOOKUP(E12, '①WLAQ_CRF (questionnaire) '!G26:H29, 2, FALSE), 0)</f>
        <v>0</v>
      </c>
      <c r="V5" s="34">
        <f>IF(OR(E12=2,E12=3,E12=4), VLOOKUP(F12, '①WLAQ_CRF (questionnaire) '!G31:H34, 2, FALSE), 0)</f>
        <v>0</v>
      </c>
      <c r="W5" s="34">
        <f>IF(OR(E12=2,E12=3,E12=4), VLOOKUP(G12, '①WLAQ_CRF (questionnaire) '!G37:H40, 2, FALSE), 0)</f>
        <v>0</v>
      </c>
    </row>
    <row r="6" spans="1:23" ht="18.600000000000001" thickBot="1">
      <c r="A6" s="95"/>
      <c r="B6" s="95"/>
      <c r="C6" s="95"/>
      <c r="D6" s="64" t="s">
        <v>93</v>
      </c>
      <c r="E6" s="94"/>
      <c r="F6" s="97"/>
      <c r="G6" s="66" t="s">
        <v>121</v>
      </c>
      <c r="H6" s="66" t="s">
        <v>122</v>
      </c>
      <c r="I6" s="66" t="s">
        <v>123</v>
      </c>
      <c r="J6" s="97"/>
      <c r="K6" s="97"/>
      <c r="L6" s="94"/>
      <c r="N6" s="87"/>
      <c r="O6" s="34">
        <f>I7-G7+J7-K7</f>
        <v>0</v>
      </c>
      <c r="P6" s="34" t="s">
        <v>116</v>
      </c>
    </row>
    <row r="7" spans="1:23" ht="36" customHeight="1" thickTop="1" thickBot="1">
      <c r="A7" s="35"/>
      <c r="B7" s="35"/>
      <c r="C7" s="35"/>
      <c r="D7" s="35"/>
      <c r="E7" s="39" t="str">
        <f>IF(O3, O5, "")</f>
        <v/>
      </c>
      <c r="F7" s="35"/>
      <c r="G7" s="35"/>
      <c r="H7" s="35"/>
      <c r="I7" s="35"/>
      <c r="J7" s="35"/>
      <c r="K7" s="35"/>
      <c r="L7" s="39" t="str">
        <f>IF(O2, O6, "")</f>
        <v/>
      </c>
      <c r="N7" s="88"/>
      <c r="O7" s="34">
        <f>64.22 - 0.23*A7 + 5.74*D7 - 0.57*O4 + 0.19*O5 - 0.18*O6</f>
        <v>64.22</v>
      </c>
      <c r="P7" s="34" t="s">
        <v>132</v>
      </c>
    </row>
    <row r="8" spans="1:23" ht="15" customHeight="1" thickTop="1">
      <c r="A8" s="54"/>
      <c r="B8" s="54" t="s">
        <v>95</v>
      </c>
      <c r="C8" s="54" t="s">
        <v>95</v>
      </c>
      <c r="D8" s="54" t="s">
        <v>95</v>
      </c>
      <c r="E8" s="54"/>
      <c r="F8" s="54" t="s">
        <v>95</v>
      </c>
      <c r="G8" s="54" t="s">
        <v>95</v>
      </c>
      <c r="H8" s="54" t="s">
        <v>95</v>
      </c>
      <c r="I8" s="54" t="s">
        <v>95</v>
      </c>
      <c r="J8" s="54" t="s">
        <v>95</v>
      </c>
      <c r="K8" s="54" t="s">
        <v>95</v>
      </c>
      <c r="L8" s="54"/>
      <c r="O8" s="34">
        <f>IF(O2, IF(D7=1, INTERCEPT(F7:K7, P12:U12), INTERCEPT(F7:K7, P13:U13)), 0)</f>
        <v>0</v>
      </c>
      <c r="P8" s="34" t="s">
        <v>133</v>
      </c>
    </row>
    <row r="9" spans="1:23" ht="15" customHeight="1">
      <c r="A9" s="55" t="s">
        <v>96</v>
      </c>
      <c r="B9" s="56" t="s">
        <v>97</v>
      </c>
      <c r="C9" s="56" t="s">
        <v>98</v>
      </c>
      <c r="D9" s="56" t="s">
        <v>99</v>
      </c>
      <c r="E9" s="56" t="s">
        <v>100</v>
      </c>
      <c r="F9" s="56" t="s">
        <v>124</v>
      </c>
      <c r="G9" s="56" t="s">
        <v>125</v>
      </c>
      <c r="H9" s="56" t="s">
        <v>126</v>
      </c>
      <c r="I9" s="56" t="s">
        <v>127</v>
      </c>
      <c r="J9" s="56" t="s">
        <v>128</v>
      </c>
      <c r="K9" s="56" t="s">
        <v>129</v>
      </c>
      <c r="L9" s="56" t="s">
        <v>100</v>
      </c>
      <c r="N9" s="56" t="s">
        <v>100</v>
      </c>
      <c r="O9" s="34">
        <f>IF(O2, IF(D7=1, SLOPE(F7:K7, P12:U12), SLOPE(F7:K7, P13:U13)), 0)</f>
        <v>0</v>
      </c>
      <c r="P9" s="34" t="s">
        <v>134</v>
      </c>
    </row>
    <row r="10" spans="1:23" ht="18.600000000000001" thickBot="1">
      <c r="O10" s="34">
        <f>IF(O2, ((208-0.7*A7)-O8)/O9, 0)</f>
        <v>0</v>
      </c>
      <c r="P10" s="34" t="s">
        <v>135</v>
      </c>
    </row>
    <row r="11" spans="1:23" ht="19.2" thickTop="1" thickBot="1">
      <c r="A11" s="67" t="s">
        <v>101</v>
      </c>
      <c r="B11" s="67" t="s">
        <v>102</v>
      </c>
      <c r="C11" s="67" t="s">
        <v>103</v>
      </c>
      <c r="D11" s="67" t="s">
        <v>104</v>
      </c>
      <c r="E11" s="67" t="s">
        <v>105</v>
      </c>
      <c r="F11" s="67" t="s">
        <v>106</v>
      </c>
      <c r="G11" s="67" t="s">
        <v>107</v>
      </c>
      <c r="H11" s="59" t="s">
        <v>92</v>
      </c>
      <c r="O11" s="34">
        <f>IF(O3, IF(O7 &gt;= 45, O10/3.5, O7/3.5), 0)</f>
        <v>0</v>
      </c>
      <c r="P11" s="34" t="s">
        <v>136</v>
      </c>
    </row>
    <row r="12" spans="1:23" ht="36" customHeight="1" thickTop="1" thickBot="1">
      <c r="A12" s="35"/>
      <c r="B12" s="35"/>
      <c r="C12" s="35"/>
      <c r="D12" s="35"/>
      <c r="E12" s="35"/>
      <c r="F12" s="35"/>
      <c r="G12" s="35"/>
      <c r="H12" s="39" t="str">
        <f>E7</f>
        <v/>
      </c>
      <c r="O12" s="34" t="s">
        <v>137</v>
      </c>
      <c r="P12" s="34">
        <v>4</v>
      </c>
      <c r="Q12" s="34">
        <v>14</v>
      </c>
      <c r="R12" s="34">
        <v>20</v>
      </c>
      <c r="S12" s="34">
        <v>23</v>
      </c>
      <c r="T12" s="34">
        <v>18</v>
      </c>
      <c r="U12" s="34">
        <v>8</v>
      </c>
    </row>
    <row r="13" spans="1:23" ht="15" customHeight="1" thickTop="1">
      <c r="A13" s="54" t="s">
        <v>95</v>
      </c>
      <c r="B13" s="54" t="s">
        <v>95</v>
      </c>
      <c r="C13" s="54" t="s">
        <v>95</v>
      </c>
      <c r="D13" s="54" t="s">
        <v>95</v>
      </c>
      <c r="E13" s="54" t="s">
        <v>95</v>
      </c>
      <c r="F13" s="54" t="s">
        <v>95</v>
      </c>
      <c r="G13" s="54" t="s">
        <v>95</v>
      </c>
      <c r="O13" s="34" t="s">
        <v>138</v>
      </c>
      <c r="P13" s="34">
        <v>4</v>
      </c>
      <c r="Q13" s="34">
        <v>13</v>
      </c>
      <c r="R13" s="34">
        <v>19</v>
      </c>
      <c r="S13" s="34">
        <v>22</v>
      </c>
      <c r="T13" s="34">
        <v>17</v>
      </c>
      <c r="U13" s="34">
        <v>8</v>
      </c>
    </row>
    <row r="14" spans="1:23">
      <c r="A14" s="55" t="s">
        <v>108</v>
      </c>
      <c r="B14" s="56" t="s">
        <v>108</v>
      </c>
      <c r="C14" s="56" t="s">
        <v>108</v>
      </c>
      <c r="D14" s="56" t="s">
        <v>108</v>
      </c>
      <c r="E14" s="56" t="s">
        <v>108</v>
      </c>
      <c r="F14" s="56" t="s">
        <v>108</v>
      </c>
      <c r="G14" s="56" t="s">
        <v>108</v>
      </c>
      <c r="H14" s="56" t="s">
        <v>100</v>
      </c>
    </row>
    <row r="15" spans="1:23" ht="12" customHeight="1"/>
    <row r="16" spans="1:23">
      <c r="A16" s="33" t="s">
        <v>109</v>
      </c>
    </row>
    <row r="17" spans="1:1">
      <c r="A17" s="33" t="s">
        <v>110</v>
      </c>
    </row>
  </sheetData>
  <sheetProtection sheet="1" objects="1" scenarios="1"/>
  <mergeCells count="17">
    <mergeCell ref="J5:J6"/>
    <mergeCell ref="K5:K6"/>
    <mergeCell ref="G2:N2"/>
    <mergeCell ref="N5:N7"/>
    <mergeCell ref="A3:A4"/>
    <mergeCell ref="B3:B4"/>
    <mergeCell ref="C3:C4"/>
    <mergeCell ref="D3:D4"/>
    <mergeCell ref="E3:E6"/>
    <mergeCell ref="F3:L3"/>
    <mergeCell ref="F4:F6"/>
    <mergeCell ref="G4:I4"/>
    <mergeCell ref="J4:K4"/>
    <mergeCell ref="L4:L6"/>
    <mergeCell ref="A5:A6"/>
    <mergeCell ref="B5:B6"/>
    <mergeCell ref="C5:C6"/>
  </mergeCells>
  <phoneticPr fontId="1"/>
  <dataValidations count="4">
    <dataValidation type="list" allowBlank="1" showInputMessage="1" showErrorMessage="1" sqref="D7" xr:uid="{373AE2E7-4FDB-418C-832B-0A4DE606259D}">
      <formula1>"0,1"</formula1>
    </dataValidation>
    <dataValidation type="list" allowBlank="1" showInputMessage="1" showErrorMessage="1" sqref="C12:D12 F12:G12" xr:uid="{9CF85942-F827-41A1-8A77-23EE1F85B2CA}">
      <formula1>"1,2,3,4,N/A"</formula1>
    </dataValidation>
    <dataValidation type="list" allowBlank="1" showInputMessage="1" showErrorMessage="1" sqref="B12 E12" xr:uid="{A1CB6644-7560-44BF-97CC-8E3D614EFD5E}">
      <formula1>"1,2,3,4"</formula1>
    </dataValidation>
    <dataValidation type="list" allowBlank="1" showInputMessage="1" showErrorMessage="1" sqref="A12" xr:uid="{E6281863-6898-43F7-A6E5-8E4430A0748A}">
      <formula1>"1, 2, 3, 4"</formula1>
    </dataValidation>
  </dataValidations>
  <pageMargins left="0.7" right="0.7" top="0.75" bottom="0.75" header="0.3" footer="0.3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5075-C847-414E-9837-D251ABD2B5C0}">
  <sheetPr codeName="Sheet6">
    <tabColor rgb="FF002060"/>
    <pageSetUpPr fitToPage="1"/>
  </sheetPr>
  <dimension ref="A1:Z17"/>
  <sheetViews>
    <sheetView showGridLines="0" zoomScaleNormal="100" workbookViewId="0"/>
  </sheetViews>
  <sheetFormatPr defaultRowHeight="18"/>
  <cols>
    <col min="1" max="4" width="12" style="33" customWidth="1"/>
    <col min="5" max="5" width="15.3984375" style="33" customWidth="1"/>
    <col min="6" max="11" width="12" style="33" customWidth="1"/>
    <col min="12" max="12" width="9.3984375" style="33" bestFit="1" customWidth="1"/>
    <col min="13" max="13" width="5.09765625" style="33" customWidth="1"/>
    <col min="14" max="14" width="11.69921875" style="42" bestFit="1" customWidth="1"/>
    <col min="15" max="15" width="8.8984375" style="34" bestFit="1" customWidth="1"/>
    <col min="16" max="25" width="8.69921875" style="34"/>
    <col min="26" max="26" width="8.796875" style="34"/>
    <col min="27" max="16384" width="8.796875" style="33"/>
  </cols>
  <sheetData>
    <row r="1" spans="1:23" ht="36" customHeight="1">
      <c r="A1" s="46" t="s">
        <v>111</v>
      </c>
      <c r="F1" s="45" t="s">
        <v>70</v>
      </c>
      <c r="H1" s="60"/>
      <c r="N1" s="33"/>
    </row>
    <row r="2" spans="1:23" ht="36" customHeight="1" thickBot="1">
      <c r="A2" s="46" t="s">
        <v>145</v>
      </c>
      <c r="D2" s="60"/>
      <c r="E2" s="47"/>
      <c r="F2" s="48" t="s">
        <v>149</v>
      </c>
      <c r="H2" s="60"/>
      <c r="N2" s="33"/>
      <c r="O2" s="34">
        <f>IF(AND(A7&gt;0, B7 &gt; 0, C7 &gt;0, D7&gt;=0), 1, 0)</f>
        <v>0</v>
      </c>
      <c r="P2" s="34" t="s">
        <v>147</v>
      </c>
    </row>
    <row r="3" spans="1:23" ht="18.600000000000001" customHeight="1" thickTop="1">
      <c r="A3" s="89" t="s">
        <v>73</v>
      </c>
      <c r="B3" s="89" t="s">
        <v>74</v>
      </c>
      <c r="C3" s="89" t="s">
        <v>75</v>
      </c>
      <c r="D3" s="89" t="s">
        <v>76</v>
      </c>
      <c r="E3" s="93" t="s">
        <v>77</v>
      </c>
      <c r="F3" s="100" t="s">
        <v>112</v>
      </c>
      <c r="G3" s="100"/>
      <c r="H3" s="100"/>
      <c r="I3" s="100"/>
      <c r="J3" s="100"/>
      <c r="K3" s="100"/>
      <c r="L3" s="100"/>
      <c r="N3" s="62" t="s">
        <v>78</v>
      </c>
      <c r="O3" s="34">
        <f>IF(AND(G7&gt;0, I7&gt;0, J7&gt;0, K7&gt;0), 1, 0)</f>
        <v>0</v>
      </c>
      <c r="P3" s="34" t="s">
        <v>148</v>
      </c>
    </row>
    <row r="4" spans="1:23" ht="18.600000000000001" thickBot="1">
      <c r="A4" s="90"/>
      <c r="B4" s="90"/>
      <c r="C4" s="90"/>
      <c r="D4" s="90"/>
      <c r="E4" s="94"/>
      <c r="F4" s="97" t="s">
        <v>113</v>
      </c>
      <c r="G4" s="101" t="s">
        <v>114</v>
      </c>
      <c r="H4" s="101"/>
      <c r="I4" s="101"/>
      <c r="J4" s="101" t="s">
        <v>115</v>
      </c>
      <c r="K4" s="101"/>
      <c r="L4" s="94" t="s">
        <v>116</v>
      </c>
      <c r="M4" s="50"/>
      <c r="N4" s="63" t="s">
        <v>144</v>
      </c>
      <c r="O4" s="34">
        <f>IF(AND(A12&gt;0, B12&gt;0, IF(B12&gt;1, C12&gt;0, TRUE), IF(B12&gt;1, D12&gt;0, TRUE), E12&gt;0, IF(E12&gt;1, F12&gt;0, TRUE),IF(E12&gt;1, G12&gt;0, TRUE)), 1, 0)</f>
        <v>0</v>
      </c>
      <c r="P4" s="34" t="s">
        <v>146</v>
      </c>
    </row>
    <row r="5" spans="1:23" ht="18.600000000000001" thickTop="1">
      <c r="A5" s="95" t="s">
        <v>88</v>
      </c>
      <c r="B5" s="95" t="s">
        <v>89</v>
      </c>
      <c r="C5" s="95" t="s">
        <v>90</v>
      </c>
      <c r="D5" s="64" t="s">
        <v>91</v>
      </c>
      <c r="E5" s="94"/>
      <c r="F5" s="97"/>
      <c r="G5" s="65" t="s">
        <v>117</v>
      </c>
      <c r="H5" s="65" t="s">
        <v>118</v>
      </c>
      <c r="I5" s="65" t="s">
        <v>119</v>
      </c>
      <c r="J5" s="97" t="s">
        <v>117</v>
      </c>
      <c r="K5" s="97" t="s">
        <v>120</v>
      </c>
      <c r="L5" s="94"/>
      <c r="M5" s="50"/>
      <c r="N5" s="86" t="str">
        <f>IF(AND(O2&gt;0, O3&gt;0, O4&gt;0),  IF(O8 &lt; 5, 5, IF(O8 &gt; 20, 20, O8)), "")</f>
        <v/>
      </c>
      <c r="O5" s="34">
        <f>IF(O2, C7/(B7/100)/(B7/100), 0)</f>
        <v>0</v>
      </c>
      <c r="P5" s="34" t="s">
        <v>80</v>
      </c>
      <c r="Q5" s="34" t="s">
        <v>81</v>
      </c>
      <c r="R5" s="34" t="s">
        <v>82</v>
      </c>
      <c r="S5" s="34" t="s">
        <v>83</v>
      </c>
      <c r="T5" s="34" t="s">
        <v>84</v>
      </c>
      <c r="U5" s="34" t="s">
        <v>85</v>
      </c>
      <c r="V5" s="34" t="s">
        <v>86</v>
      </c>
      <c r="W5" s="34" t="s">
        <v>87</v>
      </c>
    </row>
    <row r="6" spans="1:23" ht="18.600000000000001" thickBot="1">
      <c r="A6" s="95"/>
      <c r="B6" s="95"/>
      <c r="C6" s="95"/>
      <c r="D6" s="64" t="s">
        <v>93</v>
      </c>
      <c r="E6" s="94"/>
      <c r="F6" s="97"/>
      <c r="G6" s="66" t="s">
        <v>122</v>
      </c>
      <c r="H6" s="66" t="s">
        <v>123</v>
      </c>
      <c r="I6" s="66" t="s">
        <v>139</v>
      </c>
      <c r="J6" s="97"/>
      <c r="K6" s="97"/>
      <c r="L6" s="94"/>
      <c r="N6" s="87"/>
      <c r="O6" s="34">
        <f>SUM(Q6:W6)</f>
        <v>0</v>
      </c>
      <c r="P6" s="34" t="s">
        <v>92</v>
      </c>
      <c r="Q6" s="34">
        <f>IFERROR(VLOOKUP(A12, '①WLAQ_CRF (questionnaire) '!G4:H7, 2, FALSE), 0)</f>
        <v>0</v>
      </c>
      <c r="R6" s="34">
        <f>IFERROR(VLOOKUP(B12, '①WLAQ_CRF (questionnaire) '!G9:H12, 2, FALSE), 0)</f>
        <v>0</v>
      </c>
      <c r="S6" s="34">
        <f>IF(OR(B12=2,B12=3,B12=4), VLOOKUP(C12, '①WLAQ_CRF (questionnaire) '!G14:H17, 2, FALSE), 0)</f>
        <v>0</v>
      </c>
      <c r="T6" s="34">
        <f>IF(OR(B12=2,B12=3,B12=4), VLOOKUP(D12, '①WLAQ_CRF (questionnaire) '!G20:H23, 2, FALSE), 0)</f>
        <v>0</v>
      </c>
      <c r="U6" s="34">
        <f>IFERROR(VLOOKUP(E12, '①WLAQ_CRF (questionnaire) '!G26:H29, 2, FALSE), 0)</f>
        <v>0</v>
      </c>
      <c r="V6" s="34">
        <f>IF(OR(E12=2,E12=3,E12=4), VLOOKUP(F12, '①WLAQ_CRF (questionnaire) '!G31:H34, 2, FALSE), 0)</f>
        <v>0</v>
      </c>
      <c r="W6" s="34">
        <f>IF(OR(E12=2,E12=3,E12=4), VLOOKUP(G12, '①WLAQ_CRF (questionnaire) '!G37:H40, 2, FALSE), 0)</f>
        <v>0</v>
      </c>
    </row>
    <row r="7" spans="1:23" ht="36" customHeight="1" thickTop="1" thickBot="1">
      <c r="A7" s="35"/>
      <c r="B7" s="35"/>
      <c r="C7" s="35"/>
      <c r="D7" s="35"/>
      <c r="E7" s="40" t="str">
        <f>H12</f>
        <v/>
      </c>
      <c r="F7" s="35"/>
      <c r="G7" s="35"/>
      <c r="H7" s="35"/>
      <c r="I7" s="35"/>
      <c r="J7" s="35"/>
      <c r="K7" s="35"/>
      <c r="L7" s="39" t="str">
        <f>IF(O3, O7, "")</f>
        <v/>
      </c>
      <c r="N7" s="88"/>
      <c r="O7" s="34">
        <f xml:space="preserve"> SUM(G7:K7)</f>
        <v>0</v>
      </c>
      <c r="P7" s="34" t="s">
        <v>116</v>
      </c>
    </row>
    <row r="8" spans="1:23" ht="15" customHeight="1" thickTop="1">
      <c r="A8" s="54" t="s">
        <v>95</v>
      </c>
      <c r="B8" s="54" t="s">
        <v>95</v>
      </c>
      <c r="C8" s="54" t="s">
        <v>95</v>
      </c>
      <c r="D8" s="54" t="s">
        <v>95</v>
      </c>
      <c r="E8" s="54"/>
      <c r="F8" s="54" t="s">
        <v>95</v>
      </c>
      <c r="G8" s="54" t="s">
        <v>95</v>
      </c>
      <c r="H8" s="54" t="s">
        <v>95</v>
      </c>
      <c r="I8" s="54" t="s">
        <v>95</v>
      </c>
      <c r="J8" s="54" t="s">
        <v>95</v>
      </c>
      <c r="K8" s="54" t="s">
        <v>95</v>
      </c>
      <c r="L8" s="54"/>
      <c r="N8" s="33"/>
      <c r="O8" s="34" t="e">
        <f xml:space="preserve"> (73.547-0.112*A7+ 7.877*D7-0.896*O5+0.155*H12-0.028*L7)/3.5</f>
        <v>#VALUE!</v>
      </c>
      <c r="P8" s="34" t="s">
        <v>94</v>
      </c>
    </row>
    <row r="9" spans="1:23">
      <c r="A9" s="55" t="s">
        <v>96</v>
      </c>
      <c r="B9" s="56" t="s">
        <v>97</v>
      </c>
      <c r="C9" s="56" t="s">
        <v>98</v>
      </c>
      <c r="D9" s="56" t="s">
        <v>99</v>
      </c>
      <c r="E9" s="56" t="s">
        <v>100</v>
      </c>
      <c r="F9" s="56" t="s">
        <v>124</v>
      </c>
      <c r="G9" s="56" t="s">
        <v>125</v>
      </c>
      <c r="H9" s="56" t="s">
        <v>126</v>
      </c>
      <c r="I9" s="56" t="s">
        <v>127</v>
      </c>
      <c r="J9" s="56" t="s">
        <v>128</v>
      </c>
      <c r="K9" s="56" t="s">
        <v>129</v>
      </c>
      <c r="L9" s="56" t="s">
        <v>100</v>
      </c>
      <c r="N9" s="56" t="s">
        <v>100</v>
      </c>
    </row>
    <row r="10" spans="1:23" ht="18.600000000000001" thickBot="1"/>
    <row r="11" spans="1:23" ht="19.2" thickTop="1" thickBot="1">
      <c r="A11" s="57" t="s">
        <v>101</v>
      </c>
      <c r="B11" s="57" t="s">
        <v>102</v>
      </c>
      <c r="C11" s="57" t="s">
        <v>103</v>
      </c>
      <c r="D11" s="57" t="s">
        <v>104</v>
      </c>
      <c r="E11" s="57" t="s">
        <v>105</v>
      </c>
      <c r="F11" s="57" t="s">
        <v>106</v>
      </c>
      <c r="G11" s="57" t="s">
        <v>107</v>
      </c>
      <c r="H11" s="68" t="s">
        <v>92</v>
      </c>
      <c r="N11" s="33"/>
    </row>
    <row r="12" spans="1:23" ht="36" customHeight="1" thickTop="1" thickBot="1">
      <c r="A12" s="35"/>
      <c r="B12" s="35"/>
      <c r="C12" s="35"/>
      <c r="D12" s="35"/>
      <c r="E12" s="35"/>
      <c r="F12" s="35"/>
      <c r="G12" s="35"/>
      <c r="H12" s="39" t="str">
        <f>IF(O4, O6, "")</f>
        <v/>
      </c>
      <c r="N12" s="33"/>
    </row>
    <row r="13" spans="1:23" ht="15" customHeight="1" thickTop="1">
      <c r="A13" s="54" t="s">
        <v>95</v>
      </c>
      <c r="B13" s="54" t="s">
        <v>95</v>
      </c>
      <c r="C13" s="54" t="s">
        <v>95</v>
      </c>
      <c r="D13" s="54" t="s">
        <v>95</v>
      </c>
      <c r="E13" s="54" t="s">
        <v>95</v>
      </c>
      <c r="F13" s="54" t="s">
        <v>95</v>
      </c>
      <c r="G13" s="54" t="s">
        <v>95</v>
      </c>
      <c r="N13" s="33"/>
    </row>
    <row r="14" spans="1:23">
      <c r="A14" s="55" t="s">
        <v>108</v>
      </c>
      <c r="B14" s="56" t="s">
        <v>108</v>
      </c>
      <c r="C14" s="56" t="s">
        <v>108</v>
      </c>
      <c r="D14" s="56" t="s">
        <v>108</v>
      </c>
      <c r="E14" s="56" t="s">
        <v>108</v>
      </c>
      <c r="F14" s="56" t="s">
        <v>108</v>
      </c>
      <c r="G14" s="56" t="s">
        <v>108</v>
      </c>
      <c r="H14" s="56" t="s">
        <v>100</v>
      </c>
      <c r="N14" s="33"/>
    </row>
    <row r="15" spans="1:23" ht="12" customHeight="1">
      <c r="N15" s="33"/>
    </row>
    <row r="16" spans="1:23">
      <c r="A16" s="33" t="s">
        <v>109</v>
      </c>
      <c r="N16" s="33"/>
    </row>
    <row r="17" spans="1:14">
      <c r="A17" s="33" t="s">
        <v>110</v>
      </c>
      <c r="N17" s="33"/>
    </row>
  </sheetData>
  <sheetProtection sheet="1" objects="1" scenarios="1"/>
  <mergeCells count="16">
    <mergeCell ref="N5:N7"/>
    <mergeCell ref="A3:A4"/>
    <mergeCell ref="B3:B4"/>
    <mergeCell ref="C3:C4"/>
    <mergeCell ref="D3:D4"/>
    <mergeCell ref="F3:L3"/>
    <mergeCell ref="F4:F6"/>
    <mergeCell ref="G4:I4"/>
    <mergeCell ref="J4:K4"/>
    <mergeCell ref="L4:L6"/>
    <mergeCell ref="A5:A6"/>
    <mergeCell ref="B5:B6"/>
    <mergeCell ref="C5:C6"/>
    <mergeCell ref="J5:J6"/>
    <mergeCell ref="K5:K6"/>
    <mergeCell ref="E3:E6"/>
  </mergeCells>
  <phoneticPr fontId="1"/>
  <dataValidations disablePrompts="1" count="4">
    <dataValidation type="list" allowBlank="1" showInputMessage="1" showErrorMessage="1" sqref="D7" xr:uid="{630F7D03-85D1-4384-97B3-29C2DD75CFA0}">
      <formula1>"0,1"</formula1>
    </dataValidation>
    <dataValidation type="list" allowBlank="1" showInputMessage="1" showErrorMessage="1" sqref="C12:D12 F12:G12" xr:uid="{C349042D-950F-48A6-8C1B-8F7187907621}">
      <formula1>"1,2,3,4,N/A"</formula1>
    </dataValidation>
    <dataValidation type="list" allowBlank="1" showInputMessage="1" showErrorMessage="1" sqref="B12 E12" xr:uid="{48B489C6-ED45-4FD6-8A6C-724F55C52CEA}">
      <formula1>"1,2,3,4"</formula1>
    </dataValidation>
    <dataValidation type="list" allowBlank="1" showInputMessage="1" showErrorMessage="1" sqref="A12" xr:uid="{0C5E2A67-BA0D-4563-8FBD-C293930CEB7A}">
      <formula1>"1, 2, 3, 4"</formula1>
    </dataValidation>
  </dataValidations>
  <pageMargins left="0.7" right="0.7" top="0.75" bottom="0.75" header="0.3" footer="0.3"/>
  <pageSetup paperSize="9" scale="57" orientation="portrait" r:id="rId1"/>
  <ignoredErrors>
    <ignoredError sqref="O7" formulaRange="1"/>
    <ignoredError sqref="O8" evalError="1"/>
  </ignoredErrors>
</worksheet>
</file>

<file path=docMetadata/LabelInfo.xml><?xml version="1.0" encoding="utf-8"?>
<clbl:labelList xmlns:clbl="http://schemas.microsoft.com/office/2020/mipLabelMetadata">
  <clbl:label id="{646be896-9934-4b61-8ef0-16870ba26140}" enabled="0" method="" siteId="{646be896-9934-4b61-8ef0-16870ba2614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①WLAQ_CRF (questionnaire) </vt:lpstr>
      <vt:lpstr>②WLAQ </vt:lpstr>
      <vt:lpstr>③WLAQ+JST </vt:lpstr>
      <vt:lpstr>④WLAQ+JST (improved version) </vt:lpstr>
      <vt:lpstr>⑤JST without step board </vt:lpstr>
      <vt:lpstr>'①WLAQ_CRF (questionnaire) '!Print_Area</vt:lpstr>
      <vt:lpstr>'②WLAQ '!Print_Area</vt:lpstr>
      <vt:lpstr>'③WLAQ+JST '!Print_Area</vt:lpstr>
      <vt:lpstr>'④WLAQ+JST (improved version) '!Print_Area</vt:lpstr>
      <vt:lpstr>'⑤JST without step board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MATSUO Tomoaki</dc:creator>
  <cp:keywords/>
  <dc:description/>
  <cp:lastModifiedBy>村井 史子 / MURAI Fumiko</cp:lastModifiedBy>
  <cp:revision/>
  <cp:lastPrinted>2023-01-18T01:52:14Z</cp:lastPrinted>
  <dcterms:created xsi:type="dcterms:W3CDTF">2023-01-16T08:04:08Z</dcterms:created>
  <dcterms:modified xsi:type="dcterms:W3CDTF">2026-04-23T02:40:04Z</dcterms:modified>
  <cp:category/>
  <cp:contentStatus/>
</cp:coreProperties>
</file>